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15A82E8B-77A9-4DE6-82EA-60D9A3E76B5C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7" sheetId="1" r:id="rId1"/>
    <sheet name="S-8" sheetId="2" r:id="rId2"/>
    <sheet name="S-9" sheetId="5" r:id="rId3"/>
  </sheets>
  <definedNames>
    <definedName name="_xlnm.Print_Area" localSheetId="0">'S-7'!$A$1:$K$21</definedName>
    <definedName name="_xlnm.Print_Area" localSheetId="1">'S-8'!$A$1:$I$21</definedName>
    <definedName name="_xlnm.Print_Area" localSheetId="2">'S-9'!$A$1:$W$111</definedName>
    <definedName name="_xlnm.Print_Titles" localSheetId="2">'S-9'!$1:$9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3" i="5" l="1"/>
  <c r="G13" i="2" l="1"/>
  <c r="G19" i="2" s="1"/>
  <c r="K89" i="5"/>
  <c r="K84" i="5"/>
  <c r="K83" i="5"/>
  <c r="K95" i="5" s="1"/>
  <c r="K71" i="5" l="1"/>
  <c r="K68" i="5"/>
  <c r="U99" i="5" l="1"/>
  <c r="O99" i="5"/>
  <c r="Q99" i="5" s="1"/>
  <c r="S99" i="5" s="1"/>
  <c r="U43" i="5"/>
  <c r="O43" i="5" s="1"/>
  <c r="Q43" i="5" s="1"/>
  <c r="S43" i="5" s="1"/>
  <c r="W43" i="5" s="1"/>
  <c r="M54" i="5"/>
  <c r="K54" i="5"/>
  <c r="I54" i="5"/>
  <c r="U50" i="5"/>
  <c r="O50" i="5" s="1"/>
  <c r="Q50" i="5" s="1"/>
  <c r="S50" i="5" s="1"/>
  <c r="W50" i="5" s="1"/>
  <c r="U31" i="5" l="1"/>
  <c r="O31" i="5" s="1"/>
  <c r="Q31" i="5" s="1"/>
  <c r="S31" i="5" s="1"/>
  <c r="W31" i="5" s="1"/>
  <c r="U23" i="5"/>
  <c r="O23" i="5" s="1"/>
  <c r="Q23" i="5" s="1"/>
  <c r="S23" i="5" s="1"/>
  <c r="W23" i="5" s="1"/>
  <c r="A21" i="5"/>
  <c r="U70" i="5"/>
  <c r="O70" i="5" s="1"/>
  <c r="Q70" i="5" s="1"/>
  <c r="S70" i="5" s="1"/>
  <c r="U71" i="5"/>
  <c r="O71" i="5" s="1"/>
  <c r="Q71" i="5" s="1"/>
  <c r="S71" i="5" s="1"/>
  <c r="U72" i="5"/>
  <c r="O72" i="5" s="1"/>
  <c r="Q72" i="5" s="1"/>
  <c r="S72" i="5" s="1"/>
  <c r="U73" i="5"/>
  <c r="O73" i="5" s="1"/>
  <c r="Q73" i="5" s="1"/>
  <c r="S73" i="5" s="1"/>
  <c r="U69" i="5"/>
  <c r="O69" i="5" s="1"/>
  <c r="Q69" i="5" s="1"/>
  <c r="S69" i="5" s="1"/>
  <c r="I76" i="5" l="1"/>
  <c r="W95" i="5"/>
  <c r="I95" i="5"/>
  <c r="O87" i="5"/>
  <c r="Q87" i="5" s="1"/>
  <c r="S87" i="5" s="1"/>
  <c r="O88" i="5"/>
  <c r="Q88" i="5" s="1"/>
  <c r="S88" i="5" s="1"/>
  <c r="O89" i="5"/>
  <c r="Q89" i="5" s="1"/>
  <c r="S89" i="5" s="1"/>
  <c r="O90" i="5"/>
  <c r="Q90" i="5" s="1"/>
  <c r="S90" i="5" s="1"/>
  <c r="O91" i="5"/>
  <c r="Q91" i="5" s="1"/>
  <c r="S91" i="5" s="1"/>
  <c r="O92" i="5"/>
  <c r="Q92" i="5" s="1"/>
  <c r="S92" i="5" s="1"/>
  <c r="O93" i="5"/>
  <c r="Q93" i="5" s="1"/>
  <c r="S93" i="5" s="1"/>
  <c r="O103" i="5"/>
  <c r="Q103" i="5" s="1"/>
  <c r="S103" i="5" s="1"/>
  <c r="O107" i="5"/>
  <c r="U107" i="5" s="1"/>
  <c r="S13" i="5"/>
  <c r="I109" i="5" l="1"/>
  <c r="U103" i="5"/>
  <c r="O80" i="5"/>
  <c r="Q80" i="5" s="1"/>
  <c r="S80" i="5" s="1"/>
  <c r="O81" i="5"/>
  <c r="Q81" i="5" s="1"/>
  <c r="S81" i="5" s="1"/>
  <c r="O82" i="5"/>
  <c r="Q82" i="5" s="1"/>
  <c r="S82" i="5" s="1"/>
  <c r="O83" i="5"/>
  <c r="Q83" i="5" s="1"/>
  <c r="S83" i="5" s="1"/>
  <c r="O84" i="5"/>
  <c r="Q84" i="5" s="1"/>
  <c r="S84" i="5" s="1"/>
  <c r="O85" i="5"/>
  <c r="Q85" i="5" s="1"/>
  <c r="S85" i="5" s="1"/>
  <c r="O86" i="5"/>
  <c r="Q86" i="5" s="1"/>
  <c r="S86" i="5" s="1"/>
  <c r="M95" i="5"/>
  <c r="O59" i="5"/>
  <c r="Q59" i="5" s="1"/>
  <c r="S59" i="5" s="1"/>
  <c r="O60" i="5"/>
  <c r="Q60" i="5" s="1"/>
  <c r="O61" i="5"/>
  <c r="Q61" i="5" s="1"/>
  <c r="S61" i="5" s="1"/>
  <c r="O62" i="5"/>
  <c r="Q62" i="5" s="1"/>
  <c r="S62" i="5" s="1"/>
  <c r="O63" i="5"/>
  <c r="Q63" i="5" s="1"/>
  <c r="S63" i="5" s="1"/>
  <c r="M64" i="5"/>
  <c r="M76" i="5" s="1"/>
  <c r="O65" i="5"/>
  <c r="Q65" i="5" s="1"/>
  <c r="O66" i="5"/>
  <c r="Q66" i="5" s="1"/>
  <c r="S66" i="5" s="1"/>
  <c r="O67" i="5"/>
  <c r="Q67" i="5" s="1"/>
  <c r="S67" i="5" s="1"/>
  <c r="O68" i="5"/>
  <c r="Q68" i="5" s="1"/>
  <c r="K76" i="5"/>
  <c r="U76" i="5"/>
  <c r="U95" i="5" l="1"/>
  <c r="S95" i="5" s="1"/>
  <c r="S65" i="5"/>
  <c r="W65" i="5" s="1"/>
  <c r="S68" i="5"/>
  <c r="W68" i="5" s="1"/>
  <c r="S60" i="5"/>
  <c r="W60" i="5" s="1"/>
  <c r="W67" i="5"/>
  <c r="W63" i="5"/>
  <c r="W62" i="5"/>
  <c r="W61" i="5"/>
  <c r="W66" i="5"/>
  <c r="W59" i="5"/>
  <c r="O95" i="5"/>
  <c r="O64" i="5"/>
  <c r="Q64" i="5" s="1"/>
  <c r="S64" i="5" l="1"/>
  <c r="W64" i="5" s="1"/>
  <c r="O76" i="5"/>
  <c r="W76" i="5" l="1"/>
  <c r="S76" i="5" s="1"/>
  <c r="S17" i="5" l="1"/>
  <c r="U22" i="5" l="1"/>
  <c r="U24" i="5"/>
  <c r="U25" i="5"/>
  <c r="O25" i="5" s="1"/>
  <c r="Q25" i="5" s="1"/>
  <c r="U26" i="5"/>
  <c r="U27" i="5"/>
  <c r="U28" i="5"/>
  <c r="U29" i="5"/>
  <c r="U30" i="5"/>
  <c r="U32" i="5"/>
  <c r="U33" i="5"/>
  <c r="U34" i="5"/>
  <c r="U35" i="5"/>
  <c r="U36" i="5"/>
  <c r="U37" i="5"/>
  <c r="U38" i="5"/>
  <c r="U39" i="5"/>
  <c r="U40" i="5"/>
  <c r="U41" i="5"/>
  <c r="U42" i="5"/>
  <c r="U44" i="5"/>
  <c r="U45" i="5"/>
  <c r="U46" i="5"/>
  <c r="U47" i="5"/>
  <c r="U48" i="5"/>
  <c r="U49" i="5"/>
  <c r="U21" i="5"/>
  <c r="U54" i="5" l="1"/>
  <c r="U109" i="5" s="1"/>
  <c r="S25" i="5"/>
  <c r="W25" i="5" s="1"/>
  <c r="O22" i="5"/>
  <c r="Q22" i="5" s="1"/>
  <c r="O24" i="5"/>
  <c r="Q24" i="5" s="1"/>
  <c r="O26" i="5"/>
  <c r="Q26" i="5" s="1"/>
  <c r="O27" i="5"/>
  <c r="Q27" i="5" s="1"/>
  <c r="O28" i="5"/>
  <c r="Q28" i="5" s="1"/>
  <c r="O29" i="5"/>
  <c r="Q29" i="5" s="1"/>
  <c r="O30" i="5"/>
  <c r="Q30" i="5" s="1"/>
  <c r="O32" i="5"/>
  <c r="Q32" i="5" s="1"/>
  <c r="O33" i="5"/>
  <c r="Q33" i="5" s="1"/>
  <c r="O34" i="5"/>
  <c r="Q34" i="5" s="1"/>
  <c r="O35" i="5"/>
  <c r="Q35" i="5" s="1"/>
  <c r="O36" i="5"/>
  <c r="Q36" i="5" s="1"/>
  <c r="O37" i="5"/>
  <c r="Q37" i="5" s="1"/>
  <c r="O38" i="5"/>
  <c r="Q38" i="5" s="1"/>
  <c r="O39" i="5"/>
  <c r="Q39" i="5" s="1"/>
  <c r="O40" i="5"/>
  <c r="Q40" i="5" s="1"/>
  <c r="O41" i="5"/>
  <c r="Q41" i="5" s="1"/>
  <c r="O42" i="5"/>
  <c r="Q42" i="5" s="1"/>
  <c r="O44" i="5"/>
  <c r="Q44" i="5" s="1"/>
  <c r="O45" i="5"/>
  <c r="Q45" i="5" s="1"/>
  <c r="O46" i="5"/>
  <c r="Q46" i="5" s="1"/>
  <c r="O47" i="5"/>
  <c r="Q47" i="5" s="1"/>
  <c r="O48" i="5"/>
  <c r="Q48" i="5" s="1"/>
  <c r="O49" i="5"/>
  <c r="Q49" i="5" s="1"/>
  <c r="O21" i="5"/>
  <c r="Q21" i="5" l="1"/>
  <c r="O54" i="5"/>
  <c r="O109" i="5" s="1"/>
  <c r="S47" i="5"/>
  <c r="W47" i="5" s="1"/>
  <c r="S38" i="5"/>
  <c r="W38" i="5" s="1"/>
  <c r="S22" i="5"/>
  <c r="W22" i="5" s="1"/>
  <c r="S39" i="5"/>
  <c r="W39" i="5" s="1"/>
  <c r="S46" i="5"/>
  <c r="W46" i="5" s="1"/>
  <c r="S45" i="5"/>
  <c r="W45" i="5" s="1"/>
  <c r="S30" i="5"/>
  <c r="W30" i="5" s="1"/>
  <c r="S24" i="5"/>
  <c r="W24" i="5" s="1"/>
  <c r="S21" i="5"/>
  <c r="W21" i="5" s="1"/>
  <c r="S37" i="5"/>
  <c r="W37" i="5" s="1"/>
  <c r="S29" i="5"/>
  <c r="W29" i="5" s="1"/>
  <c r="S33" i="5"/>
  <c r="W33" i="5" s="1"/>
  <c r="S40" i="5"/>
  <c r="W40" i="5" s="1"/>
  <c r="S32" i="5"/>
  <c r="W32" i="5" s="1"/>
  <c r="S44" i="5"/>
  <c r="W44" i="5" s="1"/>
  <c r="S49" i="5"/>
  <c r="W49" i="5" s="1"/>
  <c r="S36" i="5"/>
  <c r="W36" i="5" s="1"/>
  <c r="S28" i="5"/>
  <c r="W28" i="5" s="1"/>
  <c r="S42" i="5"/>
  <c r="W42" i="5" s="1"/>
  <c r="S35" i="5"/>
  <c r="W35" i="5" s="1"/>
  <c r="S27" i="5"/>
  <c r="W27" i="5" s="1"/>
  <c r="S48" i="5"/>
  <c r="W48" i="5" s="1"/>
  <c r="S41" i="5"/>
  <c r="W41" i="5" s="1"/>
  <c r="S34" i="5"/>
  <c r="W34" i="5" s="1"/>
  <c r="S26" i="5"/>
  <c r="W26" i="5" s="1"/>
  <c r="W54" i="5" l="1"/>
  <c r="W109" i="5" s="1"/>
  <c r="S109" i="5" s="1"/>
  <c r="A22" i="5"/>
  <c r="A23" i="5" l="1"/>
  <c r="A24" i="5" l="1"/>
  <c r="A25" i="5" s="1"/>
  <c r="A26" i="5" s="1"/>
  <c r="A27" i="5" s="1"/>
  <c r="A28" i="5" s="1"/>
  <c r="A29" i="5" s="1"/>
  <c r="A30" i="5" s="1"/>
  <c r="E13" i="1"/>
  <c r="E17" i="1" s="1"/>
  <c r="G15" i="1" s="1"/>
  <c r="A31" i="5" l="1"/>
  <c r="K15" i="1"/>
  <c r="G13" i="1"/>
  <c r="G17" i="1" s="1"/>
  <c r="A32" i="5" l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l="1"/>
  <c r="A51" i="5" s="1"/>
  <c r="A52" i="5" s="1"/>
  <c r="A54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6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5" i="5" s="1"/>
  <c r="I13" i="1"/>
  <c r="K13" i="1" s="1"/>
  <c r="K17" i="1" s="1"/>
  <c r="I19" i="2"/>
  <c r="E19" i="2"/>
  <c r="A99" i="5" l="1"/>
  <c r="A103" i="5" s="1"/>
  <c r="A107" i="5" s="1"/>
  <c r="A109" i="5" s="1"/>
</calcChain>
</file>

<file path=xl/sharedStrings.xml><?xml version="1.0" encoding="utf-8"?>
<sst xmlns="http://schemas.openxmlformats.org/spreadsheetml/2006/main" count="113" uniqueCount="77">
  <si>
    <t>GEORGIA POWER COMPANY</t>
  </si>
  <si>
    <t>RATE OF RETURN</t>
  </si>
  <si>
    <t>(AMOUNTS IN THOUSANDS)</t>
  </si>
  <si>
    <t>Line</t>
  </si>
  <si>
    <t>Balance</t>
  </si>
  <si>
    <t>Component</t>
  </si>
  <si>
    <t>No.</t>
  </si>
  <si>
    <t>Ratio</t>
  </si>
  <si>
    <t>Cost</t>
  </si>
  <si>
    <t>(1)</t>
  </si>
  <si>
    <t>(2)</t>
  </si>
  <si>
    <t>(3)</t>
  </si>
  <si>
    <t>(4)</t>
  </si>
  <si>
    <t>(5)</t>
  </si>
  <si>
    <t>(6)</t>
  </si>
  <si>
    <t>1</t>
  </si>
  <si>
    <t>Long-Term Debt</t>
  </si>
  <si>
    <t>Common Equity</t>
  </si>
  <si>
    <t>TOTAL</t>
  </si>
  <si>
    <t>Notes:</t>
  </si>
  <si>
    <t>Details may not add to totals due to rounding.</t>
  </si>
  <si>
    <t>COST OF LONG-TERM DEBT</t>
  </si>
  <si>
    <t>Amount</t>
  </si>
  <si>
    <t>Annualized</t>
  </si>
  <si>
    <t>Description</t>
  </si>
  <si>
    <t>Outstanding</t>
  </si>
  <si>
    <t>First Mortgage Bonds, Pollution Control Bonds, DOE Loans, Junior Subordinated Debt, Senior Notes, and PPA Capital Leases Outstanding</t>
  </si>
  <si>
    <t>Unamortized Debt Discount and Premium (Net)</t>
  </si>
  <si>
    <t>Unamortized Debt Issuance Expense</t>
  </si>
  <si>
    <t>Unamortized Gain on Reacquired Debt</t>
  </si>
  <si>
    <t>Unamortized Loss on Reacquired Debt</t>
  </si>
  <si>
    <t>Unamortized Interest Rate Hedge Gain/(Loss)</t>
  </si>
  <si>
    <t xml:space="preserve">                        Net Proceeds Available</t>
  </si>
  <si>
    <t>COST OF LONG TERM DEBT</t>
  </si>
  <si>
    <t>Principal</t>
  </si>
  <si>
    <t>Issuance</t>
  </si>
  <si>
    <t xml:space="preserve">Discount </t>
  </si>
  <si>
    <t xml:space="preserve">% Of </t>
  </si>
  <si>
    <t>Coupon</t>
  </si>
  <si>
    <t xml:space="preserve">Maturity </t>
  </si>
  <si>
    <t xml:space="preserve">Date of </t>
  </si>
  <si>
    <t xml:space="preserve">Amount </t>
  </si>
  <si>
    <t>&amp; Hedge</t>
  </si>
  <si>
    <t>Or</t>
  </si>
  <si>
    <t>Net</t>
  </si>
  <si>
    <t>Of</t>
  </si>
  <si>
    <t>Annual</t>
  </si>
  <si>
    <t>Rate</t>
  </si>
  <si>
    <t>Date</t>
  </si>
  <si>
    <t>Issue</t>
  </si>
  <si>
    <t>Issued</t>
  </si>
  <si>
    <t>Expenses</t>
  </si>
  <si>
    <t>(Premium)</t>
  </si>
  <si>
    <t>Proceeds</t>
  </si>
  <si>
    <t>Money</t>
  </si>
  <si>
    <t>(7)</t>
  </si>
  <si>
    <t>(8)</t>
  </si>
  <si>
    <t>(9)</t>
  </si>
  <si>
    <t>(10)</t>
  </si>
  <si>
    <t>(11)</t>
  </si>
  <si>
    <t>(12)</t>
  </si>
  <si>
    <t>First Mortgage Bonds</t>
  </si>
  <si>
    <t>Net Loss on Reacquired Debt</t>
  </si>
  <si>
    <t>Trust Preferred Securities</t>
  </si>
  <si>
    <t>Pollution Control Bonds</t>
  </si>
  <si>
    <t>Line-of-credit Issuance Costs</t>
  </si>
  <si>
    <t>Pollution Control Bond Totals</t>
  </si>
  <si>
    <t>Senior Notes</t>
  </si>
  <si>
    <t>Senior Notes Totals</t>
  </si>
  <si>
    <t>DOE Loan</t>
  </si>
  <si>
    <t>DOE Loan Totals</t>
  </si>
  <si>
    <t>Junior Subordinated Debt</t>
  </si>
  <si>
    <t xml:space="preserve">Capital (Finance) Lease Agreements (PPAs) </t>
  </si>
  <si>
    <t>Long Term Debt Totals</t>
  </si>
  <si>
    <t>Note:  Details may not add to totals due to rounding.</t>
  </si>
  <si>
    <t>AS OF DECEMBER 31, 2021</t>
  </si>
  <si>
    <t>Other Long Term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</si>
</sst>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%"/>
    <numFmt numFmtId="166" formatCode="mm/dd/yy;@"/>
    <numFmt numFmtId="167" formatCode="_(* #,##0_);_(* \(#,##0\);_(* &quot;-&quot;??_);_(@_)"/>
    <numFmt numFmtId="168" formatCode="_(&quot;$&quot;* #,##0_);_(&quot;$&quot;* \(#,##0\);_(&quot;$&quot;* &quot;-&quot;??_);_(@_)"/>
    <numFmt numFmtId="169" formatCode="_(&quot;$&quot;* #,##0.000_);_(&quot;$&quot;* \(#,##0.000\);_(&quot;$&quot;* &quot;-&quot;?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u/>
      <sz val="12"/>
      <color indexed="17"/>
      <name val="Times New Roman"/>
      <family val="1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37" fontId="3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7" applyNumberFormat="0" applyAlignment="0" applyProtection="0"/>
    <xf numFmtId="0" fontId="13" fillId="6" borderId="8" applyNumberFormat="0" applyAlignment="0" applyProtection="0"/>
    <xf numFmtId="0" fontId="14" fillId="6" borderId="7" applyNumberFormat="0" applyAlignment="0" applyProtection="0"/>
    <xf numFmtId="0" fontId="15" fillId="0" borderId="9" applyNumberFormat="0" applyFill="0" applyAlignment="0" applyProtection="0"/>
    <xf numFmtId="0" fontId="16" fillId="7" borderId="10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11" applyNumberFormat="0" applyFont="0" applyAlignment="0" applyProtection="0"/>
    <xf numFmtId="9" fontId="24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0" fontId="3" fillId="0" borderId="0" xfId="3" quotePrefix="1" applyAlignment="1">
      <alignment horizontal="center"/>
    </xf>
    <xf numFmtId="0" fontId="3" fillId="0" borderId="0" xfId="3" applyAlignment="1">
      <alignment horizontal="center"/>
    </xf>
    <xf numFmtId="168" fontId="3" fillId="0" borderId="2" xfId="2" applyNumberFormat="1" applyFont="1" applyFill="1" applyBorder="1"/>
    <xf numFmtId="168" fontId="3" fillId="0" borderId="0" xfId="2" applyNumberFormat="1" applyFont="1" applyFill="1"/>
    <xf numFmtId="0" fontId="22" fillId="0" borderId="0" xfId="0" applyFont="1"/>
    <xf numFmtId="10" fontId="3" fillId="0" borderId="0" xfId="0" applyNumberFormat="1" applyFont="1"/>
    <xf numFmtId="42" fontId="3" fillId="0" borderId="0" xfId="2" applyNumberFormat="1" applyFont="1" applyFill="1"/>
    <xf numFmtId="41" fontId="3" fillId="0" borderId="0" xfId="1" applyNumberFormat="1" applyFont="1" applyFill="1"/>
    <xf numFmtId="10" fontId="3" fillId="0" borderId="1" xfId="0" applyNumberFormat="1" applyFont="1" applyBorder="1"/>
    <xf numFmtId="42" fontId="3" fillId="0" borderId="2" xfId="2" applyNumberFormat="1" applyFont="1" applyFill="1" applyBorder="1"/>
    <xf numFmtId="42" fontId="3" fillId="0" borderId="0" xfId="2" applyNumberFormat="1" applyFont="1" applyFill="1" applyBorder="1"/>
    <xf numFmtId="168" fontId="3" fillId="0" borderId="0" xfId="2" applyNumberFormat="1" applyFont="1" applyFill="1" applyBorder="1"/>
    <xf numFmtId="41" fontId="3" fillId="0" borderId="0" xfId="2" applyNumberFormat="1" applyFont="1" applyFill="1"/>
    <xf numFmtId="168" fontId="3" fillId="0" borderId="3" xfId="2" applyNumberFormat="1" applyFont="1" applyFill="1" applyBorder="1"/>
    <xf numFmtId="0" fontId="4" fillId="0" borderId="0" xfId="0" quotePrefix="1" applyFont="1" applyAlignment="1">
      <alignment horizontal="left"/>
    </xf>
    <xf numFmtId="14" fontId="3" fillId="0" borderId="1" xfId="0" applyNumberFormat="1" applyFont="1" applyBorder="1" applyAlignment="1">
      <alignment horizontal="center"/>
    </xf>
    <xf numFmtId="0" fontId="3" fillId="0" borderId="1" xfId="3" applyBorder="1" applyAlignment="1">
      <alignment horizontal="center"/>
    </xf>
    <xf numFmtId="0" fontId="23" fillId="0" borderId="0" xfId="0" applyFont="1"/>
    <xf numFmtId="167" fontId="3" fillId="0" borderId="0" xfId="1" applyNumberFormat="1" applyFont="1"/>
    <xf numFmtId="167" fontId="3" fillId="0" borderId="1" xfId="1" applyNumberFormat="1" applyFont="1" applyFill="1" applyBorder="1"/>
    <xf numFmtId="0" fontId="3" fillId="0" borderId="0" xfId="0" applyFont="1" applyAlignment="1">
      <alignment horizontal="right"/>
    </xf>
    <xf numFmtId="168" fontId="3" fillId="0" borderId="2" xfId="2" applyNumberFormat="1" applyFont="1" applyBorder="1"/>
    <xf numFmtId="10" fontId="3" fillId="0" borderId="2" xfId="0" applyNumberFormat="1" applyFont="1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5" fontId="3" fillId="0" borderId="0" xfId="0" applyNumberFormat="1" applyFont="1" applyFill="1"/>
    <xf numFmtId="0" fontId="3" fillId="0" borderId="0" xfId="0" quotePrefix="1" applyFont="1" applyFill="1"/>
    <xf numFmtId="166" fontId="3" fillId="0" borderId="0" xfId="0" quotePrefix="1" applyNumberFormat="1" applyFont="1" applyFill="1" applyAlignment="1">
      <alignment horizontal="right"/>
    </xf>
    <xf numFmtId="14" fontId="3" fillId="0" borderId="0" xfId="0" quotePrefix="1" applyNumberFormat="1" applyFont="1" applyFill="1"/>
    <xf numFmtId="41" fontId="3" fillId="0" borderId="0" xfId="0" applyNumberFormat="1" applyFont="1" applyFill="1"/>
    <xf numFmtId="10" fontId="3" fillId="0" borderId="0" xfId="0" applyNumberFormat="1" applyFont="1" applyFill="1"/>
    <xf numFmtId="0" fontId="4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quotePrefix="1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1" fillId="0" borderId="0" xfId="0" applyFont="1" applyFill="1"/>
    <xf numFmtId="0" fontId="3" fillId="0" borderId="0" xfId="3" quotePrefix="1" applyFill="1" applyAlignment="1">
      <alignment horizontal="center"/>
    </xf>
    <xf numFmtId="0" fontId="3" fillId="0" borderId="0" xfId="3" applyFill="1"/>
    <xf numFmtId="0" fontId="4" fillId="0" borderId="0" xfId="3" applyFont="1" applyFill="1"/>
    <xf numFmtId="0" fontId="22" fillId="0" borderId="0" xfId="3" applyFont="1" applyFill="1"/>
    <xf numFmtId="0" fontId="3" fillId="0" borderId="0" xfId="3" applyFill="1" applyAlignment="1">
      <alignment horizontal="center"/>
    </xf>
    <xf numFmtId="10" fontId="3" fillId="0" borderId="2" xfId="3" applyNumberFormat="1" applyFill="1" applyBorder="1"/>
    <xf numFmtId="10" fontId="3" fillId="0" borderId="0" xfId="3" applyNumberFormat="1" applyFill="1"/>
    <xf numFmtId="5" fontId="3" fillId="0" borderId="0" xfId="3" applyNumberFormat="1" applyFill="1"/>
    <xf numFmtId="164" fontId="3" fillId="0" borderId="0" xfId="3" applyNumberFormat="1" applyFill="1"/>
    <xf numFmtId="44" fontId="3" fillId="0" borderId="0" xfId="0" applyNumberFormat="1" applyFont="1" applyFill="1"/>
    <xf numFmtId="0" fontId="22" fillId="0" borderId="0" xfId="0" applyFont="1" applyFill="1"/>
    <xf numFmtId="0" fontId="3" fillId="0" borderId="0" xfId="0" quotePrefix="1" applyFont="1" applyFill="1" applyAlignment="1">
      <alignment horizontal="left"/>
    </xf>
    <xf numFmtId="49" fontId="3" fillId="0" borderId="0" xfId="0" quotePrefix="1" applyNumberFormat="1" applyFont="1" applyFill="1"/>
    <xf numFmtId="166" fontId="3" fillId="0" borderId="0" xfId="0" applyNumberFormat="1" applyFont="1" applyFill="1" applyAlignment="1">
      <alignment horizontal="right"/>
    </xf>
    <xf numFmtId="41" fontId="3" fillId="0" borderId="1" xfId="0" applyNumberFormat="1" applyFont="1" applyFill="1" applyBorder="1"/>
    <xf numFmtId="10" fontId="3" fillId="0" borderId="1" xfId="0" applyNumberFormat="1" applyFont="1" applyFill="1" applyBorder="1"/>
    <xf numFmtId="41" fontId="3" fillId="0" borderId="1" xfId="1" applyNumberFormat="1" applyFont="1" applyFill="1" applyBorder="1"/>
    <xf numFmtId="42" fontId="3" fillId="0" borderId="0" xfId="0" applyNumberFormat="1" applyFont="1" applyFill="1"/>
    <xf numFmtId="169" fontId="3" fillId="0" borderId="0" xfId="0" applyNumberFormat="1" applyFont="1" applyFill="1"/>
    <xf numFmtId="41" fontId="3" fillId="0" borderId="0" xfId="0" applyNumberFormat="1" applyFont="1" applyFill="1" applyBorder="1"/>
    <xf numFmtId="14" fontId="3" fillId="0" borderId="0" xfId="3" applyNumberFormat="1" applyFill="1"/>
    <xf numFmtId="10" fontId="3" fillId="0" borderId="3" xfId="3" applyNumberFormat="1" applyFill="1" applyBorder="1"/>
    <xf numFmtId="0" fontId="3" fillId="0" borderId="0" xfId="0" quotePrefix="1" applyFont="1" applyFill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wrapText="1"/>
    </xf>
    <xf numFmtId="168" fontId="3" fillId="0" borderId="0" xfId="2" applyNumberFormat="1" applyFont="1" applyFill="1" applyBorder="1" applyAlignment="1">
      <alignment vertical="top"/>
    </xf>
    <xf numFmtId="7" fontId="4" fillId="0" borderId="0" xfId="0" applyNumberFormat="1" applyFont="1" applyFill="1"/>
    <xf numFmtId="7" fontId="4" fillId="0" borderId="0" xfId="0" quotePrefix="1" applyNumberFormat="1" applyFont="1" applyFill="1" applyAlignment="1">
      <alignment horizontal="left"/>
    </xf>
    <xf numFmtId="0" fontId="3" fillId="0" borderId="0" xfId="0" applyFont="1" applyFill="1" applyAlignment="1">
      <alignment vertical="top"/>
    </xf>
    <xf numFmtId="37" fontId="3" fillId="0" borderId="0" xfId="0" applyNumberFormat="1" applyFont="1" applyFill="1" applyAlignment="1">
      <alignment vertical="top"/>
    </xf>
    <xf numFmtId="0" fontId="4" fillId="0" borderId="0" xfId="0" quotePrefix="1" applyFont="1" applyFill="1" applyAlignment="1">
      <alignment horizontal="left"/>
    </xf>
    <xf numFmtId="10" fontId="3" fillId="0" borderId="0" xfId="0" applyNumberFormat="1" applyFont="1" applyFill="1" applyAlignment="1">
      <alignment horizontal="center" vertical="top"/>
    </xf>
    <xf numFmtId="168" fontId="3" fillId="0" borderId="3" xfId="2" applyNumberFormat="1" applyFont="1" applyFill="1" applyBorder="1" applyAlignment="1">
      <alignment vertical="top"/>
    </xf>
    <xf numFmtId="168" fontId="3" fillId="0" borderId="0" xfId="2" applyNumberFormat="1" applyFont="1" applyFill="1" applyAlignment="1">
      <alignment vertical="top"/>
    </xf>
    <xf numFmtId="10" fontId="3" fillId="0" borderId="0" xfId="48" applyNumberFormat="1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wrapText="1"/>
    </xf>
    <xf numFmtId="10" fontId="3" fillId="0" borderId="0" xfId="0" applyNumberFormat="1" applyFont="1" applyFill="1" applyBorder="1"/>
    <xf numFmtId="0" fontId="21" fillId="0" borderId="0" xfId="0" applyFont="1" applyAlignment="1">
      <alignment horizontal="center"/>
    </xf>
    <xf numFmtId="0" fontId="21" fillId="0" borderId="0" xfId="0" quotePrefix="1" applyFont="1" applyAlignment="1">
      <alignment horizontal="center"/>
    </xf>
    <xf numFmtId="0" fontId="21" fillId="0" borderId="0" xfId="0" quotePrefix="1" applyFont="1" applyFill="1" applyAlignment="1">
      <alignment horizontal="center"/>
    </xf>
    <xf numFmtId="0" fontId="21" fillId="0" borderId="0" xfId="0" applyFont="1" applyFill="1" applyAlignment="1">
      <alignment horizontal="center"/>
    </xf>
  </cellXfs>
  <cellStyles count="49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/>
    <cellStyle name="Currency" xfId="2" builtinId="4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 xr:uid="{00000000-0005-0000-0000-000003000000}"/>
    <cellStyle name="Normal 3" xfId="4" xr:uid="{00000000-0005-0000-0000-000004000000}"/>
    <cellStyle name="Normal 4" xfId="46" xr:uid="{00000000-0005-0000-0000-000032000000}"/>
    <cellStyle name="Note 2" xfId="47" xr:uid="{00000000-0005-0000-0000-000033000000}"/>
    <cellStyle name="Output" xfId="15" builtinId="21" customBuiltin="1"/>
    <cellStyle name="Percent" xfId="48" builtinId="5"/>
    <cellStyle name="Percent 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O28"/>
  <sheetViews>
    <sheetView showGridLines="0" tabSelected="1" zoomScaleNormal="100" zoomScaleSheetLayoutView="100" workbookViewId="0">
      <selection activeCell="S8" sqref="S8"/>
    </sheetView>
  </sheetViews>
  <sheetFormatPr defaultColWidth="9.140625" defaultRowHeight="15" x14ac:dyDescent="0.2"/>
  <cols>
    <col min="1" max="1" width="7.28515625" style="2" customWidth="1"/>
    <col min="2" max="2" width="1.85546875" style="2" customWidth="1"/>
    <col min="3" max="3" width="13.7109375" style="2" bestFit="1" customWidth="1"/>
    <col min="4" max="4" width="1.7109375" style="2" customWidth="1"/>
    <col min="5" max="5" width="13.85546875" style="2" bestFit="1" customWidth="1"/>
    <col min="6" max="6" width="1.7109375" style="2" customWidth="1"/>
    <col min="7" max="7" width="12.5703125" style="2" customWidth="1"/>
    <col min="8" max="8" width="1.7109375" style="2" customWidth="1"/>
    <col min="9" max="9" width="12.5703125" style="2" customWidth="1"/>
    <col min="10" max="10" width="1.7109375" style="2" customWidth="1"/>
    <col min="11" max="11" width="12.5703125" style="2" customWidth="1"/>
    <col min="12" max="12" width="2.7109375" style="2" customWidth="1"/>
    <col min="13" max="13" width="15.5703125" style="2" customWidth="1"/>
    <col min="14" max="16384" width="9.140625" style="2"/>
  </cols>
  <sheetData>
    <row r="1" spans="1:15" ht="15.75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1"/>
    </row>
    <row r="2" spans="1:15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15.75" x14ac:dyDescent="0.25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1"/>
    </row>
    <row r="4" spans="1:15" ht="15.75" x14ac:dyDescent="0.25">
      <c r="A4" s="82" t="s">
        <v>75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1"/>
    </row>
    <row r="5" spans="1:15" ht="15.75" x14ac:dyDescent="0.25">
      <c r="A5" s="82" t="s">
        <v>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1"/>
    </row>
    <row r="6" spans="1:15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5" ht="15.75" x14ac:dyDescent="0.25">
      <c r="A8" s="1"/>
      <c r="B8" s="1"/>
      <c r="C8" s="1"/>
      <c r="D8" s="1"/>
      <c r="E8" s="3"/>
      <c r="F8" s="1"/>
      <c r="G8" s="1"/>
      <c r="H8" s="1"/>
      <c r="I8" s="1"/>
      <c r="J8" s="1"/>
      <c r="L8" s="1"/>
    </row>
    <row r="9" spans="1:15" ht="15.75" x14ac:dyDescent="0.25">
      <c r="A9" s="3" t="s">
        <v>3</v>
      </c>
      <c r="B9" s="3"/>
      <c r="C9" s="3"/>
      <c r="D9" s="3"/>
      <c r="E9" s="3" t="s">
        <v>4</v>
      </c>
      <c r="F9" s="3"/>
      <c r="G9" s="8" t="s">
        <v>5</v>
      </c>
      <c r="H9" s="3"/>
      <c r="I9" s="3"/>
      <c r="J9" s="3"/>
      <c r="K9" s="3" t="s">
        <v>5</v>
      </c>
      <c r="L9" s="1"/>
    </row>
    <row r="10" spans="1:15" ht="15.75" x14ac:dyDescent="0.25">
      <c r="A10" s="5" t="s">
        <v>6</v>
      </c>
      <c r="B10" s="3"/>
      <c r="C10" s="5" t="s">
        <v>5</v>
      </c>
      <c r="D10" s="3"/>
      <c r="E10" s="22">
        <v>44561</v>
      </c>
      <c r="F10" s="11"/>
      <c r="G10" s="23" t="s">
        <v>7</v>
      </c>
      <c r="H10" s="11"/>
      <c r="I10" s="5" t="s">
        <v>8</v>
      </c>
      <c r="J10" s="11"/>
      <c r="K10" s="5" t="s">
        <v>8</v>
      </c>
      <c r="L10" s="24"/>
      <c r="M10" s="6"/>
      <c r="N10" s="24"/>
      <c r="O10" s="24"/>
    </row>
    <row r="11" spans="1:15" ht="15.75" x14ac:dyDescent="0.25">
      <c r="A11" s="4" t="s">
        <v>9</v>
      </c>
      <c r="B11" s="3"/>
      <c r="C11" s="4" t="s">
        <v>10</v>
      </c>
      <c r="D11" s="3"/>
      <c r="E11" s="4" t="s">
        <v>11</v>
      </c>
      <c r="F11" s="3"/>
      <c r="G11" s="7" t="s">
        <v>12</v>
      </c>
      <c r="H11" s="3"/>
      <c r="I11" s="4" t="s">
        <v>13</v>
      </c>
      <c r="J11" s="3"/>
      <c r="K11" s="4" t="s">
        <v>14</v>
      </c>
      <c r="L11" s="1"/>
    </row>
    <row r="12" spans="1:15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5" ht="15.75" x14ac:dyDescent="0.25">
      <c r="A13" s="4" t="s">
        <v>15</v>
      </c>
      <c r="B13" s="1"/>
      <c r="C13" s="1" t="s">
        <v>16</v>
      </c>
      <c r="D13" s="1"/>
      <c r="E13" s="18">
        <f>'S-8'!G19</f>
        <v>13473592.04126147</v>
      </c>
      <c r="F13" s="1"/>
      <c r="G13" s="12">
        <f>E13/$E$17</f>
        <v>0.43819209363136363</v>
      </c>
      <c r="H13" s="1"/>
      <c r="I13" s="37">
        <f>'S-9'!S109</f>
        <v>3.4927431913483749E-2</v>
      </c>
      <c r="J13" s="1"/>
      <c r="K13" s="12">
        <f>ROUND(I13*E13/$E$17,4)</f>
        <v>1.5299999999999999E-2</v>
      </c>
      <c r="L13" s="1"/>
      <c r="M13" s="21"/>
    </row>
    <row r="14" spans="1:15" ht="15.75" x14ac:dyDescent="0.25">
      <c r="A14" s="3"/>
      <c r="B14" s="1"/>
      <c r="C14" s="1"/>
      <c r="D14" s="1"/>
      <c r="E14" s="25"/>
      <c r="F14" s="1"/>
      <c r="G14" s="12"/>
      <c r="H14" s="1"/>
      <c r="I14" s="12"/>
      <c r="J14" s="1"/>
      <c r="K14" s="12"/>
      <c r="L14" s="1"/>
    </row>
    <row r="15" spans="1:15" ht="15.75" x14ac:dyDescent="0.25">
      <c r="A15" s="4">
        <v>2</v>
      </c>
      <c r="B15" s="1"/>
      <c r="C15" s="1" t="s">
        <v>17</v>
      </c>
      <c r="D15" s="1"/>
      <c r="E15" s="26">
        <v>17274548.413770001</v>
      </c>
      <c r="F15" s="1"/>
      <c r="G15" s="15">
        <f>E15/$E$17</f>
        <v>0.56180790636863642</v>
      </c>
      <c r="H15" s="1"/>
      <c r="I15" s="12">
        <v>0.105</v>
      </c>
      <c r="J15" s="1"/>
      <c r="K15" s="15">
        <f>ROUND(I15*E15/$E$17,4)</f>
        <v>5.8999999999999997E-2</v>
      </c>
      <c r="L15" s="1"/>
      <c r="M15" s="21"/>
    </row>
    <row r="16" spans="1:15" ht="15.75" x14ac:dyDescent="0.25">
      <c r="A16" s="3"/>
      <c r="B16" s="1"/>
      <c r="C16" s="1"/>
      <c r="D16" s="1"/>
      <c r="E16" s="1"/>
      <c r="F16" s="1"/>
      <c r="G16" s="12"/>
      <c r="H16" s="1"/>
      <c r="I16" s="12"/>
      <c r="J16" s="1"/>
      <c r="K16" s="12"/>
      <c r="L16" s="1"/>
    </row>
    <row r="17" spans="1:12" ht="16.5" thickBot="1" x14ac:dyDescent="0.3">
      <c r="A17" s="4">
        <v>3</v>
      </c>
      <c r="B17" s="1"/>
      <c r="C17" s="27" t="s">
        <v>18</v>
      </c>
      <c r="D17" s="1"/>
      <c r="E17" s="28">
        <f>SUM(E13:E15)</f>
        <v>30748140.455031469</v>
      </c>
      <c r="F17" s="1"/>
      <c r="G17" s="29">
        <f>SUM(G13:G15)</f>
        <v>1</v>
      </c>
      <c r="H17" s="1"/>
      <c r="I17" s="1"/>
      <c r="J17" s="1"/>
      <c r="K17" s="29">
        <f>SUM(K13:K15)</f>
        <v>7.4299999999999991E-2</v>
      </c>
      <c r="L17" s="1"/>
    </row>
    <row r="18" spans="1:12" ht="16.5" thickTop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s="38" customFormat="1" ht="15.75" x14ac:dyDescent="0.25">
      <c r="A20" s="78" t="s">
        <v>19</v>
      </c>
      <c r="B20" s="71" t="s">
        <v>20</v>
      </c>
      <c r="C20" s="79"/>
      <c r="D20" s="79"/>
      <c r="E20" s="79"/>
      <c r="F20" s="79"/>
      <c r="G20" s="79"/>
      <c r="H20" s="79"/>
      <c r="I20" s="79"/>
      <c r="J20" s="79"/>
      <c r="K20" s="79"/>
      <c r="L20" s="31"/>
    </row>
    <row r="21" spans="1:12" s="38" customFormat="1" ht="15.75" customHeight="1" x14ac:dyDescent="0.25">
      <c r="A21" s="31"/>
      <c r="L21" s="31"/>
    </row>
    <row r="22" spans="1:1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.75" x14ac:dyDescent="0.25">
      <c r="A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</sheetData>
  <mergeCells count="4">
    <mergeCell ref="A1:K1"/>
    <mergeCell ref="A4:K4"/>
    <mergeCell ref="A3:K3"/>
    <mergeCell ref="A5:K5"/>
  </mergeCells>
  <phoneticPr fontId="0" type="noConversion"/>
  <printOptions horizontalCentered="1"/>
  <pageMargins left="0.75" right="0.75" top="0.75" bottom="0.75" header="0.5" footer="0.5"/>
  <pageSetup scale="95" fitToWidth="0" fitToHeight="0" orientation="portrait" horizontalDpi="200" verticalDpi="200" r:id="rId1"/>
  <headerFooter alignWithMargins="0">
    <oddHeader xml:space="preserve">&amp;R&amp;"Times New Roman,Regular"&amp;12Supplemental Item S-7
Page &amp;P of &amp;N </oddHeader>
  </headerFooter>
  <ignoredErrors>
    <ignoredError sqref="A11:E12 I12:K12 A13:D13 J13 F11:F13 J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 fitToPage="1"/>
  </sheetPr>
  <dimension ref="A1:M28"/>
  <sheetViews>
    <sheetView showGridLines="0" zoomScaleNormal="100" zoomScaleSheetLayoutView="100" workbookViewId="0">
      <selection activeCell="A6" sqref="A6:I6"/>
    </sheetView>
  </sheetViews>
  <sheetFormatPr defaultColWidth="9.140625" defaultRowHeight="15" x14ac:dyDescent="0.2"/>
  <cols>
    <col min="1" max="1" width="5.5703125" style="38" customWidth="1"/>
    <col min="2" max="2" width="2.42578125" style="38" customWidth="1"/>
    <col min="3" max="3" width="41.5703125" style="38" customWidth="1"/>
    <col min="4" max="4" width="1.7109375" style="38" customWidth="1"/>
    <col min="5" max="5" width="13.7109375" style="38" customWidth="1"/>
    <col min="6" max="6" width="1.7109375" style="38" customWidth="1"/>
    <col min="7" max="7" width="14.5703125" style="38" customWidth="1"/>
    <col min="8" max="8" width="3.5703125" style="38" customWidth="1"/>
    <col min="9" max="9" width="11.5703125" style="38" bestFit="1" customWidth="1"/>
    <col min="10" max="10" width="17" style="38" bestFit="1" customWidth="1"/>
    <col min="11" max="11" width="13.42578125" style="38" bestFit="1" customWidth="1"/>
    <col min="12" max="16384" width="9.140625" style="38"/>
  </cols>
  <sheetData>
    <row r="1" spans="1:13" ht="15.75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</row>
    <row r="2" spans="1:13" ht="15.75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3" ht="15.75" x14ac:dyDescent="0.25">
      <c r="A3" s="84" t="s">
        <v>1</v>
      </c>
      <c r="B3" s="84"/>
      <c r="C3" s="84"/>
      <c r="D3" s="84"/>
      <c r="E3" s="84"/>
      <c r="F3" s="84"/>
      <c r="G3" s="84"/>
      <c r="H3" s="84"/>
      <c r="I3" s="84"/>
    </row>
    <row r="4" spans="1:13" ht="15.75" x14ac:dyDescent="0.25">
      <c r="A4" s="84" t="s">
        <v>21</v>
      </c>
      <c r="B4" s="84"/>
      <c r="C4" s="84"/>
      <c r="D4" s="84"/>
      <c r="E4" s="84"/>
      <c r="F4" s="84"/>
      <c r="G4" s="84"/>
      <c r="H4" s="84"/>
      <c r="I4" s="84"/>
    </row>
    <row r="5" spans="1:13" ht="15.75" x14ac:dyDescent="0.25">
      <c r="A5" s="83" t="s">
        <v>75</v>
      </c>
      <c r="B5" s="84"/>
      <c r="C5" s="84"/>
      <c r="D5" s="84"/>
      <c r="E5" s="84"/>
      <c r="F5" s="84"/>
      <c r="G5" s="84"/>
      <c r="H5" s="84"/>
      <c r="I5" s="84"/>
    </row>
    <row r="6" spans="1:13" ht="15.75" x14ac:dyDescent="0.25">
      <c r="A6" s="83" t="s">
        <v>2</v>
      </c>
      <c r="B6" s="83"/>
      <c r="C6" s="83"/>
      <c r="D6" s="83"/>
      <c r="E6" s="83"/>
      <c r="F6" s="83"/>
      <c r="G6" s="83"/>
      <c r="H6" s="83"/>
      <c r="I6" s="83"/>
      <c r="J6" s="42"/>
      <c r="K6" s="42"/>
    </row>
    <row r="7" spans="1:13" ht="15.75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13" ht="15.75" x14ac:dyDescent="0.25">
      <c r="A8" s="31"/>
      <c r="B8" s="31"/>
      <c r="C8" s="31"/>
      <c r="D8" s="31"/>
      <c r="E8" s="31"/>
      <c r="F8" s="31"/>
      <c r="G8" s="31"/>
      <c r="H8" s="31"/>
      <c r="I8" s="31"/>
    </row>
    <row r="9" spans="1:13" ht="15.75" x14ac:dyDescent="0.25">
      <c r="A9" s="30" t="s">
        <v>3</v>
      </c>
      <c r="B9" s="30"/>
      <c r="C9" s="30"/>
      <c r="D9" s="30"/>
      <c r="E9" s="30"/>
      <c r="F9" s="30"/>
      <c r="G9" s="30" t="s">
        <v>22</v>
      </c>
      <c r="H9" s="30"/>
      <c r="I9" s="30" t="s">
        <v>23</v>
      </c>
    </row>
    <row r="10" spans="1:13" ht="15.75" x14ac:dyDescent="0.25">
      <c r="A10" s="41" t="s">
        <v>6</v>
      </c>
      <c r="B10" s="30"/>
      <c r="C10" s="41" t="s">
        <v>24</v>
      </c>
      <c r="D10" s="30"/>
      <c r="E10" s="41" t="s">
        <v>8</v>
      </c>
      <c r="F10" s="30"/>
      <c r="G10" s="41" t="s">
        <v>25</v>
      </c>
      <c r="H10" s="30"/>
      <c r="I10" s="41" t="s">
        <v>8</v>
      </c>
    </row>
    <row r="11" spans="1:13" ht="15.75" x14ac:dyDescent="0.25">
      <c r="A11" s="40" t="s">
        <v>9</v>
      </c>
      <c r="B11" s="30"/>
      <c r="C11" s="40" t="s">
        <v>10</v>
      </c>
      <c r="D11" s="30"/>
      <c r="E11" s="40" t="s">
        <v>11</v>
      </c>
      <c r="F11" s="42"/>
      <c r="G11" s="40" t="s">
        <v>12</v>
      </c>
      <c r="H11" s="42"/>
      <c r="I11" s="40" t="s">
        <v>13</v>
      </c>
      <c r="J11" s="42"/>
      <c r="L11" s="42"/>
      <c r="M11" s="42"/>
    </row>
    <row r="12" spans="1:13" ht="15.75" x14ac:dyDescent="0.25">
      <c r="A12" s="31"/>
      <c r="B12" s="31"/>
      <c r="C12" s="31"/>
      <c r="D12" s="31"/>
      <c r="E12" s="31"/>
      <c r="F12" s="31"/>
      <c r="G12" s="31"/>
      <c r="H12" s="31"/>
      <c r="I12" s="31"/>
    </row>
    <row r="13" spans="1:13" ht="63" x14ac:dyDescent="0.25">
      <c r="A13" s="65">
        <v>1</v>
      </c>
      <c r="B13" s="31"/>
      <c r="C13" s="66" t="s">
        <v>26</v>
      </c>
      <c r="D13" s="67"/>
      <c r="E13" s="67"/>
      <c r="F13" s="31"/>
      <c r="G13" s="68">
        <f>SUM('S-9'!U21:U50,'S-9'!U59:U73,'S-9'!U95,'S-9'!U103,'S-9'!U107,'S-9'!U99)/1000</f>
        <v>13883801.59709</v>
      </c>
      <c r="H13" s="31"/>
      <c r="J13" s="69"/>
      <c r="K13" s="70"/>
    </row>
    <row r="14" spans="1:13" ht="15.75" x14ac:dyDescent="0.25">
      <c r="A14" s="30">
        <v>2</v>
      </c>
      <c r="B14" s="31"/>
      <c r="C14" s="71" t="s">
        <v>27</v>
      </c>
      <c r="D14" s="71"/>
      <c r="E14" s="71"/>
      <c r="F14" s="71"/>
      <c r="G14" s="72">
        <v>-11136.81293</v>
      </c>
      <c r="H14" s="31"/>
      <c r="K14" s="73"/>
    </row>
    <row r="15" spans="1:13" ht="15.75" x14ac:dyDescent="0.25">
      <c r="A15" s="30">
        <v>3</v>
      </c>
      <c r="B15" s="31"/>
      <c r="C15" s="71" t="s">
        <v>28</v>
      </c>
      <c r="D15" s="71"/>
      <c r="E15" s="71"/>
      <c r="F15" s="71"/>
      <c r="G15" s="72">
        <v>-113334.30827000001</v>
      </c>
      <c r="H15" s="31"/>
      <c r="K15" s="73"/>
    </row>
    <row r="16" spans="1:13" ht="15.75" x14ac:dyDescent="0.25">
      <c r="A16" s="30">
        <v>4</v>
      </c>
      <c r="B16" s="31"/>
      <c r="C16" s="71" t="s">
        <v>29</v>
      </c>
      <c r="D16" s="71"/>
      <c r="E16" s="71"/>
      <c r="F16" s="71"/>
      <c r="G16" s="72">
        <v>51.069960000000002</v>
      </c>
      <c r="H16" s="31"/>
      <c r="K16" s="73"/>
    </row>
    <row r="17" spans="1:11" ht="15.75" x14ac:dyDescent="0.25">
      <c r="A17" s="30">
        <v>5</v>
      </c>
      <c r="B17" s="31"/>
      <c r="C17" s="71" t="s">
        <v>30</v>
      </c>
      <c r="D17" s="71"/>
      <c r="E17" s="71"/>
      <c r="F17" s="71"/>
      <c r="G17" s="72">
        <v>-230884.47155000002</v>
      </c>
      <c r="H17" s="31"/>
      <c r="K17" s="73"/>
    </row>
    <row r="18" spans="1:11" ht="15.75" x14ac:dyDescent="0.25">
      <c r="A18" s="30">
        <v>6</v>
      </c>
      <c r="B18" s="31"/>
      <c r="C18" s="71" t="s">
        <v>31</v>
      </c>
      <c r="D18" s="71"/>
      <c r="E18" s="71"/>
      <c r="F18" s="71"/>
      <c r="G18" s="72">
        <v>-54905.033038529997</v>
      </c>
      <c r="H18" s="31"/>
      <c r="K18" s="73"/>
    </row>
    <row r="19" spans="1:11" ht="16.5" thickBot="1" x14ac:dyDescent="0.3">
      <c r="A19" s="30">
        <v>7</v>
      </c>
      <c r="B19" s="31"/>
      <c r="C19" s="71" t="s">
        <v>32</v>
      </c>
      <c r="D19" s="71"/>
      <c r="E19" s="74">
        <f>'S-9'!S109</f>
        <v>3.4927431913483749E-2</v>
      </c>
      <c r="F19" s="71"/>
      <c r="G19" s="75">
        <f>SUM(G13:G18)</f>
        <v>13473592.04126147</v>
      </c>
      <c r="H19" s="31"/>
      <c r="I19" s="76">
        <f>'S-9'!W109/1000</f>
        <v>476863.11706528533</v>
      </c>
    </row>
    <row r="20" spans="1:11" ht="16.5" thickTop="1" x14ac:dyDescent="0.25">
      <c r="A20" s="30"/>
      <c r="B20" s="31"/>
      <c r="C20" s="31"/>
      <c r="D20" s="31"/>
      <c r="E20" s="31"/>
      <c r="F20" s="31"/>
      <c r="G20" s="77"/>
      <c r="H20" s="31"/>
      <c r="I20" s="31"/>
    </row>
    <row r="21" spans="1:11" ht="15.75" x14ac:dyDescent="0.25">
      <c r="A21" s="31"/>
      <c r="B21" s="31"/>
      <c r="C21" s="31"/>
      <c r="D21" s="31"/>
      <c r="E21" s="31"/>
      <c r="F21" s="31"/>
      <c r="G21" s="31"/>
      <c r="H21" s="31"/>
      <c r="I21" s="31"/>
    </row>
    <row r="22" spans="1:11" ht="15.75" x14ac:dyDescent="0.25">
      <c r="A22" s="31"/>
      <c r="B22" s="31"/>
      <c r="C22" s="31"/>
      <c r="D22" s="31"/>
      <c r="E22" s="31"/>
      <c r="F22" s="31"/>
      <c r="G22" s="31"/>
      <c r="H22" s="31"/>
      <c r="I22" s="31"/>
    </row>
    <row r="23" spans="1:11" ht="15.75" x14ac:dyDescent="0.25">
      <c r="A23" s="31"/>
      <c r="B23" s="31"/>
      <c r="C23" s="31"/>
      <c r="D23" s="31"/>
      <c r="E23" s="31"/>
      <c r="F23" s="31"/>
      <c r="G23" s="31"/>
      <c r="H23" s="31"/>
      <c r="I23" s="31"/>
    </row>
    <row r="24" spans="1:11" ht="15.75" x14ac:dyDescent="0.25">
      <c r="A24" s="31"/>
      <c r="B24" s="31"/>
      <c r="C24" s="31"/>
      <c r="D24" s="31"/>
      <c r="E24" s="31"/>
      <c r="F24" s="31"/>
      <c r="G24" s="31"/>
      <c r="H24" s="31"/>
      <c r="I24" s="31"/>
    </row>
    <row r="25" spans="1:11" ht="15.75" x14ac:dyDescent="0.25">
      <c r="A25" s="31"/>
      <c r="B25" s="31"/>
      <c r="C25" s="31"/>
      <c r="D25" s="31"/>
      <c r="E25" s="31"/>
      <c r="F25" s="31"/>
      <c r="G25" s="31"/>
      <c r="H25" s="31"/>
      <c r="I25" s="31"/>
    </row>
    <row r="26" spans="1:11" ht="15.75" x14ac:dyDescent="0.25">
      <c r="A26" s="31"/>
      <c r="B26" s="31"/>
      <c r="C26" s="31"/>
      <c r="D26" s="31"/>
      <c r="E26" s="31"/>
      <c r="F26" s="31"/>
      <c r="G26" s="31"/>
      <c r="H26" s="31"/>
      <c r="I26" s="31"/>
    </row>
    <row r="27" spans="1:11" ht="15.75" x14ac:dyDescent="0.25">
      <c r="A27" s="31"/>
      <c r="B27" s="31"/>
      <c r="C27" s="31"/>
      <c r="D27" s="31"/>
      <c r="E27" s="31"/>
      <c r="F27" s="31"/>
      <c r="G27" s="31"/>
      <c r="H27" s="31"/>
      <c r="I27" s="31"/>
    </row>
    <row r="28" spans="1:11" ht="15.75" x14ac:dyDescent="0.25">
      <c r="A28" s="31"/>
      <c r="B28" s="31"/>
      <c r="C28" s="31"/>
      <c r="D28" s="31"/>
      <c r="E28" s="31"/>
      <c r="F28" s="31"/>
      <c r="G28" s="31"/>
      <c r="H28" s="31"/>
      <c r="I28" s="31"/>
    </row>
  </sheetData>
  <mergeCells count="5">
    <mergeCell ref="A5:I5"/>
    <mergeCell ref="A1:I1"/>
    <mergeCell ref="A3:I3"/>
    <mergeCell ref="A4:I4"/>
    <mergeCell ref="A6:I6"/>
  </mergeCells>
  <phoneticPr fontId="0" type="noConversion"/>
  <printOptions horizontalCentered="1"/>
  <pageMargins left="0.75" right="0.75" top="0.75" bottom="0.75" header="0.5" footer="0.5"/>
  <pageSetup scale="94" orientation="portrait" r:id="rId1"/>
  <headerFooter alignWithMargins="0">
    <oddHeader xml:space="preserve">&amp;R&amp;"Times New Roman,Regular"&amp;12Supplemental Item S-8
Page &amp;P of &amp;N </oddHeader>
  </headerFooter>
  <ignoredErrors>
    <ignoredError sqref="A11:I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autoPageBreaks="0"/>
  </sheetPr>
  <dimension ref="A1:AR929"/>
  <sheetViews>
    <sheetView showGridLines="0" zoomScaleNormal="100" zoomScaleSheetLayoutView="90" zoomScalePageLayoutView="70" workbookViewId="0">
      <selection activeCell="Z16" sqref="Z16"/>
    </sheetView>
  </sheetViews>
  <sheetFormatPr defaultColWidth="9.140625" defaultRowHeight="15" x14ac:dyDescent="0.2"/>
  <cols>
    <col min="1" max="1" width="7.140625" style="38" customWidth="1"/>
    <col min="2" max="2" width="1" style="38" customWidth="1"/>
    <col min="3" max="3" width="8.28515625" style="38" customWidth="1"/>
    <col min="4" max="4" width="1.28515625" style="38" customWidth="1"/>
    <col min="5" max="5" width="13" style="38" bestFit="1" customWidth="1"/>
    <col min="6" max="6" width="1.42578125" style="38" customWidth="1"/>
    <col min="7" max="7" width="13" style="38" bestFit="1" customWidth="1"/>
    <col min="8" max="8" width="1.5703125" style="38" customWidth="1"/>
    <col min="9" max="9" width="18.140625" style="38" bestFit="1" customWidth="1"/>
    <col min="10" max="10" width="1.140625" style="38" customWidth="1"/>
    <col min="11" max="11" width="15.140625" style="38" bestFit="1" customWidth="1"/>
    <col min="12" max="12" width="1.5703125" style="38" customWidth="1"/>
    <col min="13" max="13" width="14" style="38" bestFit="1" customWidth="1"/>
    <col min="14" max="14" width="1.42578125" style="38" customWidth="1"/>
    <col min="15" max="15" width="17.85546875" style="38" bestFit="1" customWidth="1"/>
    <col min="16" max="16" width="1.140625" style="38" customWidth="1"/>
    <col min="17" max="17" width="13.5703125" style="38" customWidth="1"/>
    <col min="18" max="18" width="1.28515625" style="38" customWidth="1"/>
    <col min="19" max="19" width="10.85546875" style="38" bestFit="1" customWidth="1"/>
    <col min="20" max="20" width="1" style="38" customWidth="1"/>
    <col min="21" max="21" width="20.85546875" style="38" customWidth="1"/>
    <col min="22" max="22" width="1.42578125" style="38" customWidth="1"/>
    <col min="23" max="23" width="17.7109375" style="38" customWidth="1"/>
    <col min="24" max="24" width="13.42578125" style="38" customWidth="1"/>
    <col min="25" max="16384" width="9.140625" style="38"/>
  </cols>
  <sheetData>
    <row r="1" spans="1:41" s="31" customFormat="1" ht="15.75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41" s="31" customFormat="1" ht="15.75" x14ac:dyDescent="0.25"/>
    <row r="3" spans="1:41" s="31" customFormat="1" ht="15.75" x14ac:dyDescent="0.25">
      <c r="A3" s="84" t="s">
        <v>33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</row>
    <row r="4" spans="1:41" ht="15.75" x14ac:dyDescent="0.25">
      <c r="A4" s="83" t="s">
        <v>75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</row>
    <row r="5" spans="1:41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</row>
    <row r="6" spans="1:41" ht="15.75" x14ac:dyDescent="0.25">
      <c r="A6" s="30"/>
      <c r="B6" s="30"/>
      <c r="C6" s="30"/>
      <c r="D6" s="30"/>
      <c r="E6" s="30"/>
      <c r="F6" s="30"/>
      <c r="G6" s="30"/>
      <c r="H6" s="30"/>
      <c r="I6" s="30" t="s">
        <v>34</v>
      </c>
      <c r="J6" s="30"/>
      <c r="K6" s="30" t="s">
        <v>35</v>
      </c>
      <c r="L6" s="30"/>
      <c r="M6" s="30" t="s">
        <v>36</v>
      </c>
      <c r="N6" s="30"/>
      <c r="O6" s="30"/>
      <c r="P6" s="30"/>
      <c r="Q6" s="40" t="s">
        <v>37</v>
      </c>
      <c r="R6" s="30"/>
      <c r="S6" s="30" t="s">
        <v>8</v>
      </c>
      <c r="T6" s="30"/>
      <c r="U6" s="30" t="s">
        <v>34</v>
      </c>
      <c r="V6" s="30"/>
      <c r="W6" s="30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</row>
    <row r="7" spans="1:41" ht="15.75" x14ac:dyDescent="0.25">
      <c r="A7" s="30" t="s">
        <v>3</v>
      </c>
      <c r="B7" s="30"/>
      <c r="C7" s="30" t="s">
        <v>38</v>
      </c>
      <c r="D7" s="30"/>
      <c r="E7" s="30" t="s">
        <v>39</v>
      </c>
      <c r="F7" s="30"/>
      <c r="G7" s="30" t="s">
        <v>40</v>
      </c>
      <c r="H7" s="30"/>
      <c r="I7" s="30" t="s">
        <v>41</v>
      </c>
      <c r="J7" s="30"/>
      <c r="K7" s="30" t="s">
        <v>42</v>
      </c>
      <c r="L7" s="30"/>
      <c r="M7" s="30" t="s">
        <v>43</v>
      </c>
      <c r="N7" s="30"/>
      <c r="O7" s="30" t="s">
        <v>44</v>
      </c>
      <c r="P7" s="30"/>
      <c r="Q7" s="30" t="s">
        <v>34</v>
      </c>
      <c r="R7" s="30"/>
      <c r="S7" s="30" t="s">
        <v>45</v>
      </c>
      <c r="T7" s="30"/>
      <c r="U7" s="30" t="s">
        <v>22</v>
      </c>
      <c r="V7" s="30"/>
      <c r="W7" s="30" t="s">
        <v>46</v>
      </c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</row>
    <row r="8" spans="1:41" ht="15.75" x14ac:dyDescent="0.25">
      <c r="A8" s="41" t="s">
        <v>6</v>
      </c>
      <c r="B8" s="30"/>
      <c r="C8" s="41" t="s">
        <v>47</v>
      </c>
      <c r="D8" s="30"/>
      <c r="E8" s="41" t="s">
        <v>48</v>
      </c>
      <c r="F8" s="30"/>
      <c r="G8" s="41" t="s">
        <v>49</v>
      </c>
      <c r="H8" s="30"/>
      <c r="I8" s="41" t="s">
        <v>50</v>
      </c>
      <c r="J8" s="30"/>
      <c r="K8" s="41" t="s">
        <v>51</v>
      </c>
      <c r="L8" s="30"/>
      <c r="M8" s="41" t="s">
        <v>52</v>
      </c>
      <c r="N8" s="30"/>
      <c r="O8" s="41" t="s">
        <v>53</v>
      </c>
      <c r="P8" s="30"/>
      <c r="Q8" s="41" t="s">
        <v>41</v>
      </c>
      <c r="R8" s="30"/>
      <c r="S8" s="41" t="s">
        <v>54</v>
      </c>
      <c r="T8" s="30"/>
      <c r="U8" s="41" t="s">
        <v>25</v>
      </c>
      <c r="V8" s="30"/>
      <c r="W8" s="41" t="s">
        <v>8</v>
      </c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</row>
    <row r="9" spans="1:41" ht="15.75" x14ac:dyDescent="0.25">
      <c r="A9" s="40" t="s">
        <v>9</v>
      </c>
      <c r="B9" s="31"/>
      <c r="C9" s="40" t="s">
        <v>10</v>
      </c>
      <c r="D9" s="31"/>
      <c r="E9" s="40" t="s">
        <v>11</v>
      </c>
      <c r="F9" s="42"/>
      <c r="G9" s="43" t="s">
        <v>12</v>
      </c>
      <c r="H9" s="44"/>
      <c r="I9" s="43" t="s">
        <v>13</v>
      </c>
      <c r="J9" s="44"/>
      <c r="K9" s="43" t="s">
        <v>14</v>
      </c>
      <c r="L9" s="44"/>
      <c r="M9" s="43" t="s">
        <v>55</v>
      </c>
      <c r="N9" s="44"/>
      <c r="O9" s="43" t="s">
        <v>56</v>
      </c>
      <c r="P9" s="44"/>
      <c r="Q9" s="43" t="s">
        <v>57</v>
      </c>
      <c r="R9" s="44"/>
      <c r="S9" s="43" t="s">
        <v>58</v>
      </c>
      <c r="T9" s="44"/>
      <c r="U9" s="43" t="s">
        <v>59</v>
      </c>
      <c r="V9" s="45"/>
      <c r="W9" s="43" t="s">
        <v>60</v>
      </c>
      <c r="X9" s="43"/>
      <c r="Y9" s="43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</row>
    <row r="10" spans="1:41" ht="6" customHeight="1" x14ac:dyDescent="0.25">
      <c r="A10" s="40"/>
      <c r="B10" s="31"/>
      <c r="C10" s="40"/>
      <c r="D10" s="31"/>
      <c r="E10" s="40"/>
      <c r="F10" s="42"/>
      <c r="G10" s="43"/>
      <c r="H10" s="44"/>
      <c r="I10" s="43"/>
      <c r="J10" s="44"/>
      <c r="K10" s="43"/>
      <c r="L10" s="44"/>
      <c r="M10" s="43"/>
      <c r="N10" s="44"/>
      <c r="O10" s="43"/>
      <c r="P10" s="44"/>
      <c r="Q10" s="43"/>
      <c r="R10" s="44"/>
      <c r="S10" s="43"/>
      <c r="T10" s="44"/>
      <c r="U10" s="43"/>
      <c r="V10" s="45"/>
      <c r="W10" s="43"/>
      <c r="X10" s="43"/>
      <c r="Y10" s="43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</row>
    <row r="11" spans="1:41" ht="15.75" x14ac:dyDescent="0.25">
      <c r="A11" s="46" t="s">
        <v>61</v>
      </c>
      <c r="B11" s="44"/>
      <c r="C11" s="44"/>
      <c r="D11" s="31"/>
      <c r="E11" s="40"/>
      <c r="F11" s="42"/>
      <c r="G11" s="43"/>
      <c r="H11" s="44"/>
      <c r="I11" s="43"/>
      <c r="J11" s="44"/>
      <c r="K11" s="43"/>
      <c r="L11" s="44"/>
      <c r="M11" s="43"/>
      <c r="N11" s="44"/>
      <c r="O11" s="43"/>
      <c r="P11" s="44"/>
      <c r="Q11" s="43"/>
      <c r="R11" s="44"/>
      <c r="S11" s="43"/>
      <c r="T11" s="44"/>
      <c r="U11" s="43"/>
      <c r="V11" s="45"/>
      <c r="W11" s="43"/>
      <c r="X11" s="43"/>
      <c r="Y11" s="43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</row>
    <row r="12" spans="1:41" ht="6" customHeight="1" x14ac:dyDescent="0.25">
      <c r="A12" s="44"/>
      <c r="B12" s="44"/>
      <c r="C12" s="44"/>
      <c r="D12" s="31"/>
      <c r="E12" s="40"/>
      <c r="F12" s="42"/>
      <c r="G12" s="43"/>
      <c r="H12" s="44"/>
      <c r="I12" s="43"/>
      <c r="J12" s="44"/>
      <c r="K12" s="43"/>
      <c r="L12" s="44"/>
      <c r="M12" s="43"/>
      <c r="N12" s="44"/>
      <c r="O12" s="43"/>
      <c r="P12" s="44"/>
      <c r="Q12" s="43"/>
      <c r="R12" s="44"/>
      <c r="S12" s="43"/>
      <c r="T12" s="44"/>
      <c r="U12" s="43"/>
      <c r="V12" s="45"/>
      <c r="W12" s="43"/>
      <c r="X12" s="43"/>
      <c r="Y12" s="43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</row>
    <row r="13" spans="1:41" ht="16.5" thickBot="1" x14ac:dyDescent="0.3">
      <c r="A13" s="47">
        <v>1</v>
      </c>
      <c r="B13" s="44"/>
      <c r="C13" s="44" t="s">
        <v>62</v>
      </c>
      <c r="D13" s="31"/>
      <c r="E13" s="40"/>
      <c r="F13" s="42"/>
      <c r="G13" s="43"/>
      <c r="H13" s="44"/>
      <c r="I13" s="43"/>
      <c r="J13" s="44"/>
      <c r="K13" s="43"/>
      <c r="L13" s="44"/>
      <c r="M13" s="43"/>
      <c r="N13" s="44"/>
      <c r="O13" s="43"/>
      <c r="P13" s="44"/>
      <c r="Q13" s="43"/>
      <c r="R13" s="44"/>
      <c r="S13" s="48">
        <f>W13/U13</f>
        <v>-0.46503787504319893</v>
      </c>
      <c r="T13" s="44"/>
      <c r="U13" s="9">
        <v>-5372873.0799999852</v>
      </c>
      <c r="V13" s="10"/>
      <c r="W13" s="9">
        <v>2498589.4800000004</v>
      </c>
      <c r="X13" s="43"/>
      <c r="Y13" s="43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</row>
    <row r="14" spans="1:41" ht="6" customHeight="1" thickTop="1" x14ac:dyDescent="0.25">
      <c r="A14" s="44"/>
      <c r="B14" s="44"/>
      <c r="C14" s="44"/>
      <c r="D14" s="31"/>
      <c r="E14" s="40"/>
      <c r="F14" s="42"/>
      <c r="G14" s="43"/>
      <c r="H14" s="44"/>
      <c r="I14" s="43"/>
      <c r="J14" s="44"/>
      <c r="K14" s="43"/>
      <c r="L14" s="44"/>
      <c r="M14" s="43"/>
      <c r="N14" s="44"/>
      <c r="O14" s="43"/>
      <c r="P14" s="44"/>
      <c r="Q14" s="43"/>
      <c r="R14" s="44"/>
      <c r="S14" s="49"/>
      <c r="T14" s="44"/>
      <c r="U14" s="50"/>
      <c r="V14" s="44"/>
      <c r="W14" s="51"/>
      <c r="X14" s="43"/>
      <c r="Y14" s="43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</row>
    <row r="15" spans="1:41" ht="15.75" x14ac:dyDescent="0.25">
      <c r="A15" s="46" t="s">
        <v>63</v>
      </c>
      <c r="B15" s="44"/>
      <c r="C15" s="44"/>
      <c r="D15" s="31"/>
      <c r="E15" s="40"/>
      <c r="F15" s="42"/>
      <c r="G15" s="43"/>
      <c r="H15" s="44"/>
      <c r="I15" s="43"/>
      <c r="J15" s="44"/>
      <c r="K15" s="43"/>
      <c r="L15" s="44"/>
      <c r="M15" s="43"/>
      <c r="N15" s="44"/>
      <c r="O15" s="43"/>
      <c r="P15" s="44"/>
      <c r="Q15" s="43"/>
      <c r="R15" s="44"/>
      <c r="S15" s="49"/>
      <c r="T15" s="44"/>
      <c r="U15" s="50"/>
      <c r="V15" s="44"/>
      <c r="W15" s="51"/>
      <c r="X15" s="43"/>
      <c r="Y15" s="43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</row>
    <row r="16" spans="1:41" ht="6" customHeight="1" x14ac:dyDescent="0.25">
      <c r="A16" s="44"/>
      <c r="B16" s="44"/>
      <c r="C16" s="44"/>
      <c r="D16" s="31"/>
      <c r="E16" s="40"/>
      <c r="F16" s="42"/>
      <c r="G16" s="43"/>
      <c r="H16" s="44"/>
      <c r="I16" s="43"/>
      <c r="J16" s="44"/>
      <c r="K16" s="43"/>
      <c r="L16" s="44"/>
      <c r="M16" s="43"/>
      <c r="N16" s="44"/>
      <c r="O16" s="43"/>
      <c r="P16" s="44"/>
      <c r="Q16" s="43"/>
      <c r="R16" s="44"/>
      <c r="S16" s="49"/>
      <c r="T16" s="44"/>
      <c r="U16" s="50"/>
      <c r="V16" s="44"/>
      <c r="W16" s="51"/>
      <c r="X16" s="43"/>
      <c r="Y16" s="43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</row>
    <row r="17" spans="1:41" ht="16.5" thickBot="1" x14ac:dyDescent="0.3">
      <c r="A17" s="47">
        <v>2</v>
      </c>
      <c r="B17" s="44"/>
      <c r="C17" s="44" t="s">
        <v>62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48">
        <f>W17/U17</f>
        <v>-6.04446110120423E-2</v>
      </c>
      <c r="T17" s="44"/>
      <c r="U17" s="9">
        <v>-16920777.929999996</v>
      </c>
      <c r="V17" s="10"/>
      <c r="W17" s="9">
        <v>1022769.8400000001</v>
      </c>
      <c r="X17" s="52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</row>
    <row r="18" spans="1:41" ht="6" customHeight="1" thickTop="1" x14ac:dyDescent="0.25">
      <c r="A18" s="47"/>
      <c r="B18" s="44"/>
      <c r="C18" s="44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52"/>
      <c r="T18" s="31"/>
      <c r="U18" s="31"/>
      <c r="V18" s="31"/>
      <c r="W18" s="52"/>
      <c r="X18" s="52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</row>
    <row r="19" spans="1:41" ht="15.75" x14ac:dyDescent="0.25">
      <c r="A19" s="53" t="s">
        <v>64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</row>
    <row r="20" spans="1:41" ht="6" customHeight="1" x14ac:dyDescent="0.25">
      <c r="A20" s="53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</row>
    <row r="21" spans="1:41" ht="15.75" x14ac:dyDescent="0.25">
      <c r="A21" s="30">
        <f>A17+1</f>
        <v>3</v>
      </c>
      <c r="B21" s="31"/>
      <c r="C21" s="37">
        <v>2.2499999999999999E-2</v>
      </c>
      <c r="D21" s="54"/>
      <c r="E21" s="34">
        <v>48488</v>
      </c>
      <c r="F21" s="35"/>
      <c r="G21" s="34">
        <v>34516</v>
      </c>
      <c r="H21" s="31"/>
      <c r="I21" s="36">
        <v>10000000</v>
      </c>
      <c r="J21" s="31"/>
      <c r="K21" s="36">
        <v>79461.16</v>
      </c>
      <c r="L21" s="31"/>
      <c r="M21" s="14">
        <v>0</v>
      </c>
      <c r="N21" s="31"/>
      <c r="O21" s="36">
        <f>U21-K21-M21</f>
        <v>9920538.8399999999</v>
      </c>
      <c r="P21" s="31"/>
      <c r="Q21" s="37">
        <f t="shared" ref="Q21:Q49" si="0">O21/U21</f>
        <v>0.99205388399999994</v>
      </c>
      <c r="R21" s="31"/>
      <c r="S21" s="37">
        <f t="shared" ref="S21:S49" si="1">YIELD(G21,E21,C21,Q21*100,100,2,0)</f>
        <v>2.2811873991982298E-2</v>
      </c>
      <c r="T21" s="31"/>
      <c r="U21" s="14">
        <f>I21</f>
        <v>10000000</v>
      </c>
      <c r="V21" s="31"/>
      <c r="W21" s="14">
        <f>S21*U21</f>
        <v>228118.73991982298</v>
      </c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</row>
    <row r="22" spans="1:41" ht="15.75" x14ac:dyDescent="0.25">
      <c r="A22" s="30">
        <f t="shared" ref="A22:A52" si="2">A21+1</f>
        <v>4</v>
      </c>
      <c r="B22" s="31"/>
      <c r="C22" s="37">
        <v>2.2499999999999999E-2</v>
      </c>
      <c r="D22" s="54"/>
      <c r="E22" s="34">
        <v>48488</v>
      </c>
      <c r="F22" s="35"/>
      <c r="G22" s="34">
        <v>34516</v>
      </c>
      <c r="H22" s="31"/>
      <c r="I22" s="36">
        <v>55000000</v>
      </c>
      <c r="J22" s="31"/>
      <c r="K22" s="36">
        <v>250091.12</v>
      </c>
      <c r="L22" s="31"/>
      <c r="M22" s="14">
        <v>0</v>
      </c>
      <c r="N22" s="31"/>
      <c r="O22" s="36">
        <f t="shared" ref="O22:O49" si="3">U22-K22-M22</f>
        <v>54749908.880000003</v>
      </c>
      <c r="P22" s="31"/>
      <c r="Q22" s="37">
        <f t="shared" si="0"/>
        <v>0.99545288872727278</v>
      </c>
      <c r="R22" s="31"/>
      <c r="S22" s="37">
        <f t="shared" si="1"/>
        <v>2.2677810238585068E-2</v>
      </c>
      <c r="T22" s="31"/>
      <c r="U22" s="14">
        <f t="shared" ref="U22:U49" si="4">I22</f>
        <v>55000000</v>
      </c>
      <c r="V22" s="31"/>
      <c r="W22" s="14">
        <f t="shared" ref="W22:W49" si="5">S22*U22</f>
        <v>1247279.5631221787</v>
      </c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</row>
    <row r="23" spans="1:41" ht="15.75" x14ac:dyDescent="0.25">
      <c r="A23" s="30">
        <f>A22+1</f>
        <v>5</v>
      </c>
      <c r="B23" s="31"/>
      <c r="C23" s="37">
        <v>2.1500000727272726E-2</v>
      </c>
      <c r="D23" s="54"/>
      <c r="E23" s="34">
        <v>48488</v>
      </c>
      <c r="F23" s="35"/>
      <c r="G23" s="34">
        <v>34516</v>
      </c>
      <c r="H23" s="31"/>
      <c r="I23" s="36">
        <v>55000000</v>
      </c>
      <c r="J23" s="31"/>
      <c r="K23" s="36">
        <v>844417.8</v>
      </c>
      <c r="L23" s="31"/>
      <c r="M23" s="14">
        <v>0</v>
      </c>
      <c r="N23" s="31"/>
      <c r="O23" s="36">
        <f t="shared" ref="O23" si="6">U23-K23-M23</f>
        <v>54155582.200000003</v>
      </c>
      <c r="P23" s="31"/>
      <c r="Q23" s="37">
        <f t="shared" ref="Q23" si="7">O23/U23</f>
        <v>0.98464694909090911</v>
      </c>
      <c r="R23" s="31"/>
      <c r="S23" s="37">
        <f t="shared" ref="S23" si="8">YIELD(G23,E23,C23,Q23*100,100,2,0)</f>
        <v>2.2096135784988546E-2</v>
      </c>
      <c r="T23" s="31"/>
      <c r="U23" s="14">
        <f t="shared" ref="U23" si="9">I23</f>
        <v>55000000</v>
      </c>
      <c r="V23" s="31"/>
      <c r="W23" s="14">
        <f t="shared" ref="W23" si="10">S23*U23</f>
        <v>1215287.46817437</v>
      </c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</row>
    <row r="24" spans="1:41" ht="15.75" x14ac:dyDescent="0.25">
      <c r="A24" s="30">
        <f>A23+1</f>
        <v>6</v>
      </c>
      <c r="B24" s="31"/>
      <c r="C24" s="37">
        <v>2.2499999999999999E-2</v>
      </c>
      <c r="D24" s="33"/>
      <c r="E24" s="34">
        <v>48488</v>
      </c>
      <c r="F24" s="35"/>
      <c r="G24" s="34">
        <v>34608</v>
      </c>
      <c r="H24" s="31"/>
      <c r="I24" s="36">
        <v>20000000</v>
      </c>
      <c r="J24" s="31"/>
      <c r="K24" s="36">
        <v>120975.08</v>
      </c>
      <c r="L24" s="31"/>
      <c r="M24" s="14">
        <v>0</v>
      </c>
      <c r="N24" s="31"/>
      <c r="O24" s="36">
        <f t="shared" si="3"/>
        <v>19879024.920000002</v>
      </c>
      <c r="P24" s="31"/>
      <c r="Q24" s="37">
        <f t="shared" si="0"/>
        <v>0.99395124600000007</v>
      </c>
      <c r="R24" s="31"/>
      <c r="S24" s="37">
        <f t="shared" si="1"/>
        <v>2.2738579633763707E-2</v>
      </c>
      <c r="T24" s="31"/>
      <c r="U24" s="14">
        <f t="shared" si="4"/>
        <v>20000000</v>
      </c>
      <c r="V24" s="31"/>
      <c r="W24" s="14">
        <f t="shared" si="5"/>
        <v>454771.59267527412</v>
      </c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</row>
    <row r="25" spans="1:41" ht="15.75" x14ac:dyDescent="0.25">
      <c r="A25" s="30">
        <f t="shared" si="2"/>
        <v>7</v>
      </c>
      <c r="B25" s="31"/>
      <c r="C25" s="37">
        <v>2.9250000000000002E-2</v>
      </c>
      <c r="D25" s="55"/>
      <c r="E25" s="34">
        <v>54363</v>
      </c>
      <c r="F25" s="35"/>
      <c r="G25" s="34">
        <v>39772</v>
      </c>
      <c r="H25" s="31"/>
      <c r="I25" s="36">
        <v>65000000</v>
      </c>
      <c r="J25" s="31"/>
      <c r="K25" s="36">
        <v>375070.6</v>
      </c>
      <c r="L25" s="31"/>
      <c r="M25" s="14">
        <v>0</v>
      </c>
      <c r="N25" s="31"/>
      <c r="O25" s="36">
        <f>U25-K25-M25</f>
        <v>64624929.399999999</v>
      </c>
      <c r="P25" s="31"/>
      <c r="Q25" s="37">
        <f>O25/U25</f>
        <v>0.99422968307692305</v>
      </c>
      <c r="R25" s="31"/>
      <c r="S25" s="37">
        <f t="shared" si="1"/>
        <v>2.9496405476697969E-2</v>
      </c>
      <c r="T25" s="31"/>
      <c r="U25" s="14">
        <f t="shared" si="4"/>
        <v>65000000</v>
      </c>
      <c r="V25" s="31"/>
      <c r="W25" s="14">
        <f>S25*U25</f>
        <v>1917266.3559853679</v>
      </c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</row>
    <row r="26" spans="1:41" ht="15.75" x14ac:dyDescent="0.25">
      <c r="A26" s="30">
        <f t="shared" si="2"/>
        <v>8</v>
      </c>
      <c r="B26" s="31"/>
      <c r="C26" s="37">
        <v>2.2499999999999999E-2</v>
      </c>
      <c r="D26" s="54"/>
      <c r="E26" s="34">
        <v>45839</v>
      </c>
      <c r="F26" s="35"/>
      <c r="G26" s="34">
        <v>34881</v>
      </c>
      <c r="H26" s="31"/>
      <c r="I26" s="36">
        <v>45000000</v>
      </c>
      <c r="J26" s="31"/>
      <c r="K26" s="36">
        <v>1106498.71</v>
      </c>
      <c r="L26" s="31"/>
      <c r="M26" s="14">
        <v>0</v>
      </c>
      <c r="N26" s="31"/>
      <c r="O26" s="36">
        <f t="shared" si="3"/>
        <v>43893501.289999999</v>
      </c>
      <c r="P26" s="31"/>
      <c r="Q26" s="37">
        <f t="shared" si="0"/>
        <v>0.97541113977777771</v>
      </c>
      <c r="R26" s="31"/>
      <c r="S26" s="37">
        <f t="shared" si="1"/>
        <v>2.3649115904084025E-2</v>
      </c>
      <c r="T26" s="31"/>
      <c r="U26" s="14">
        <f t="shared" si="4"/>
        <v>45000000</v>
      </c>
      <c r="V26" s="31"/>
      <c r="W26" s="14">
        <f t="shared" si="5"/>
        <v>1064210.2156837811</v>
      </c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</row>
    <row r="27" spans="1:41" ht="15.75" x14ac:dyDescent="0.25">
      <c r="A27" s="30">
        <f t="shared" si="2"/>
        <v>9</v>
      </c>
      <c r="B27" s="31"/>
      <c r="C27" s="37">
        <v>2.2499999999999999E-2</v>
      </c>
      <c r="D27" s="54"/>
      <c r="E27" s="34">
        <v>48488</v>
      </c>
      <c r="F27" s="35"/>
      <c r="G27" s="34">
        <v>34943</v>
      </c>
      <c r="H27" s="31"/>
      <c r="I27" s="36">
        <v>30000000</v>
      </c>
      <c r="J27" s="31"/>
      <c r="K27" s="36">
        <v>162695.53</v>
      </c>
      <c r="L27" s="31"/>
      <c r="M27" s="14">
        <v>0</v>
      </c>
      <c r="N27" s="31"/>
      <c r="O27" s="36">
        <f t="shared" si="3"/>
        <v>29837304.469999999</v>
      </c>
      <c r="P27" s="31"/>
      <c r="Q27" s="37">
        <f t="shared" si="0"/>
        <v>0.99457681566666667</v>
      </c>
      <c r="R27" s="31"/>
      <c r="S27" s="37">
        <f t="shared" si="1"/>
        <v>2.2716818060820355E-2</v>
      </c>
      <c r="T27" s="31"/>
      <c r="U27" s="14">
        <f t="shared" si="4"/>
        <v>30000000</v>
      </c>
      <c r="V27" s="31"/>
      <c r="W27" s="14">
        <f t="shared" si="5"/>
        <v>681504.54182461067</v>
      </c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</row>
    <row r="28" spans="1:41" ht="15.75" x14ac:dyDescent="0.25">
      <c r="A28" s="30">
        <f t="shared" si="2"/>
        <v>10</v>
      </c>
      <c r="B28" s="31"/>
      <c r="C28" s="37">
        <v>2.1999999999999999E-2</v>
      </c>
      <c r="D28" s="54"/>
      <c r="E28" s="34">
        <v>48488</v>
      </c>
      <c r="F28" s="35"/>
      <c r="G28" s="34">
        <v>34943</v>
      </c>
      <c r="H28" s="31"/>
      <c r="I28" s="36">
        <v>27000000</v>
      </c>
      <c r="J28" s="31"/>
      <c r="K28" s="36">
        <v>524154.23</v>
      </c>
      <c r="L28" s="31"/>
      <c r="M28" s="14">
        <v>0</v>
      </c>
      <c r="N28" s="31"/>
      <c r="O28" s="36">
        <f t="shared" si="3"/>
        <v>26475845.77</v>
      </c>
      <c r="P28" s="31"/>
      <c r="Q28" s="37">
        <f t="shared" si="0"/>
        <v>0.98058688037037034</v>
      </c>
      <c r="R28" s="31"/>
      <c r="S28" s="37">
        <f t="shared" si="1"/>
        <v>2.2777814052361463E-2</v>
      </c>
      <c r="T28" s="31"/>
      <c r="U28" s="14">
        <f t="shared" si="4"/>
        <v>27000000</v>
      </c>
      <c r="V28" s="31"/>
      <c r="W28" s="14">
        <f t="shared" si="5"/>
        <v>615000.97941375955</v>
      </c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</row>
    <row r="29" spans="1:41" ht="15.75" x14ac:dyDescent="0.25">
      <c r="A29" s="30">
        <f t="shared" si="2"/>
        <v>11</v>
      </c>
      <c r="B29" s="31"/>
      <c r="C29" s="37">
        <v>1.3051894736842106E-3</v>
      </c>
      <c r="D29" s="55"/>
      <c r="E29" s="34">
        <v>46266</v>
      </c>
      <c r="F29" s="35"/>
      <c r="G29" s="34">
        <v>35309</v>
      </c>
      <c r="H29" s="31"/>
      <c r="I29" s="36">
        <v>3800000</v>
      </c>
      <c r="J29" s="31"/>
      <c r="K29" s="36">
        <v>130439.8</v>
      </c>
      <c r="L29" s="31"/>
      <c r="M29" s="14">
        <v>0</v>
      </c>
      <c r="N29" s="31"/>
      <c r="O29" s="36">
        <f t="shared" si="3"/>
        <v>3669560.2</v>
      </c>
      <c r="P29" s="31"/>
      <c r="Q29" s="37">
        <f t="shared" si="0"/>
        <v>0.96567373684210533</v>
      </c>
      <c r="R29" s="31"/>
      <c r="S29" s="37">
        <f t="shared" si="1"/>
        <v>2.4934397360280676E-3</v>
      </c>
      <c r="T29" s="31"/>
      <c r="U29" s="14">
        <f t="shared" si="4"/>
        <v>3800000</v>
      </c>
      <c r="V29" s="31"/>
      <c r="W29" s="14">
        <f t="shared" si="5"/>
        <v>9475.0709969066575</v>
      </c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1" ht="15.75" x14ac:dyDescent="0.25">
      <c r="A30" s="30">
        <f t="shared" si="2"/>
        <v>12</v>
      </c>
      <c r="B30" s="31"/>
      <c r="C30" s="37">
        <v>1.2032857142857142E-3</v>
      </c>
      <c r="D30" s="55"/>
      <c r="E30" s="34">
        <v>46266</v>
      </c>
      <c r="F30" s="35"/>
      <c r="G30" s="34">
        <v>35309</v>
      </c>
      <c r="H30" s="31"/>
      <c r="I30" s="36">
        <v>10080000</v>
      </c>
      <c r="J30" s="31"/>
      <c r="K30" s="36">
        <v>234522.35</v>
      </c>
      <c r="L30" s="31"/>
      <c r="M30" s="14">
        <v>0</v>
      </c>
      <c r="N30" s="31"/>
      <c r="O30" s="36">
        <f t="shared" si="3"/>
        <v>9845477.6500000004</v>
      </c>
      <c r="P30" s="31"/>
      <c r="Q30" s="37">
        <f t="shared" si="0"/>
        <v>0.97673389384920639</v>
      </c>
      <c r="R30" s="31"/>
      <c r="S30" s="37">
        <f t="shared" si="1"/>
        <v>2.0027419930479535E-3</v>
      </c>
      <c r="T30" s="31"/>
      <c r="U30" s="14">
        <f t="shared" si="4"/>
        <v>10080000</v>
      </c>
      <c r="V30" s="31"/>
      <c r="W30" s="14">
        <f t="shared" si="5"/>
        <v>20187.639289923372</v>
      </c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ht="15.75" x14ac:dyDescent="0.25">
      <c r="A31" s="30">
        <f>A30+1</f>
        <v>13</v>
      </c>
      <c r="B31" s="31"/>
      <c r="C31" s="37">
        <v>2.9250000000000002E-2</v>
      </c>
      <c r="D31" s="55"/>
      <c r="E31" s="34">
        <v>46266</v>
      </c>
      <c r="F31" s="35"/>
      <c r="G31" s="34">
        <v>35309</v>
      </c>
      <c r="H31" s="31"/>
      <c r="I31" s="36">
        <v>104600000</v>
      </c>
      <c r="J31" s="31"/>
      <c r="K31" s="36">
        <v>657631.47</v>
      </c>
      <c r="L31" s="31"/>
      <c r="M31" s="14">
        <v>0</v>
      </c>
      <c r="N31" s="31"/>
      <c r="O31" s="36">
        <f t="shared" ref="O31" si="11">U31-K31-M31</f>
        <v>103942368.53</v>
      </c>
      <c r="P31" s="31"/>
      <c r="Q31" s="37">
        <f t="shared" ref="Q31" si="12">O31/U31</f>
        <v>0.99371289225621418</v>
      </c>
      <c r="R31" s="31"/>
      <c r="S31" s="37">
        <f t="shared" ref="S31" si="13">YIELD(G31,E31,C31,Q31*100,100,2,0)</f>
        <v>2.9567530139098734E-2</v>
      </c>
      <c r="T31" s="31"/>
      <c r="U31" s="14">
        <f t="shared" ref="U31" si="14">I31</f>
        <v>104600000</v>
      </c>
      <c r="V31" s="31"/>
      <c r="W31" s="14">
        <f t="shared" ref="W31" si="15">S31*U31</f>
        <v>3092763.6525497278</v>
      </c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ht="15.75" x14ac:dyDescent="0.25">
      <c r="A32" s="30">
        <f>A31+1</f>
        <v>14</v>
      </c>
      <c r="B32" s="31"/>
      <c r="C32" s="37">
        <v>1.2032877551020407E-3</v>
      </c>
      <c r="D32" s="55"/>
      <c r="E32" s="34">
        <v>48305</v>
      </c>
      <c r="F32" s="35"/>
      <c r="G32" s="34">
        <v>35521</v>
      </c>
      <c r="H32" s="31"/>
      <c r="I32" s="36">
        <v>19600000</v>
      </c>
      <c r="J32" s="31"/>
      <c r="K32" s="36">
        <v>631491.59</v>
      </c>
      <c r="L32" s="31"/>
      <c r="M32" s="14">
        <v>0</v>
      </c>
      <c r="N32" s="31"/>
      <c r="O32" s="36">
        <f t="shared" si="3"/>
        <v>18968508.41</v>
      </c>
      <c r="P32" s="31"/>
      <c r="Q32" s="37">
        <f t="shared" si="0"/>
        <v>0.96778104132653064</v>
      </c>
      <c r="R32" s="31"/>
      <c r="S32" s="37">
        <f t="shared" si="1"/>
        <v>2.1595535886372299E-3</v>
      </c>
      <c r="T32" s="31"/>
      <c r="U32" s="14">
        <f t="shared" si="4"/>
        <v>19600000</v>
      </c>
      <c r="V32" s="31"/>
      <c r="W32" s="14">
        <f t="shared" si="5"/>
        <v>42327.250337289704</v>
      </c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</row>
    <row r="33" spans="1:41" ht="15.75" x14ac:dyDescent="0.25">
      <c r="A33" s="30">
        <f t="shared" si="2"/>
        <v>15</v>
      </c>
      <c r="B33" s="31"/>
      <c r="C33" s="37">
        <v>1.2032886486486487E-3</v>
      </c>
      <c r="D33" s="55"/>
      <c r="E33" s="34">
        <v>47362</v>
      </c>
      <c r="F33" s="35"/>
      <c r="G33" s="34">
        <v>35674</v>
      </c>
      <c r="H33" s="31"/>
      <c r="I33" s="36">
        <v>18500000</v>
      </c>
      <c r="J33" s="31"/>
      <c r="K33" s="36">
        <v>863497.5</v>
      </c>
      <c r="L33" s="31"/>
      <c r="M33" s="14">
        <v>0</v>
      </c>
      <c r="N33" s="31"/>
      <c r="O33" s="36">
        <f t="shared" si="3"/>
        <v>17636502.5</v>
      </c>
      <c r="P33" s="31"/>
      <c r="Q33" s="37">
        <f t="shared" si="0"/>
        <v>0.95332445945945943</v>
      </c>
      <c r="R33" s="31"/>
      <c r="S33" s="37">
        <f t="shared" si="1"/>
        <v>2.7274719266609754E-3</v>
      </c>
      <c r="T33" s="31"/>
      <c r="U33" s="14">
        <f t="shared" si="4"/>
        <v>18500000</v>
      </c>
      <c r="V33" s="31"/>
      <c r="W33" s="14">
        <f t="shared" si="5"/>
        <v>50458.230643228046</v>
      </c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</row>
    <row r="34" spans="1:41" ht="15.75" x14ac:dyDescent="0.25">
      <c r="A34" s="30">
        <f t="shared" si="2"/>
        <v>16</v>
      </c>
      <c r="B34" s="31"/>
      <c r="C34" s="37">
        <v>1.0191774480712166E-3</v>
      </c>
      <c r="D34" s="55"/>
      <c r="E34" s="34">
        <v>47362</v>
      </c>
      <c r="F34" s="35"/>
      <c r="G34" s="34">
        <v>35674</v>
      </c>
      <c r="H34" s="31"/>
      <c r="I34" s="36">
        <v>33700000</v>
      </c>
      <c r="J34" s="31"/>
      <c r="K34" s="36">
        <v>800280.53</v>
      </c>
      <c r="L34" s="31"/>
      <c r="M34" s="14">
        <v>0</v>
      </c>
      <c r="N34" s="31"/>
      <c r="O34" s="36">
        <f t="shared" si="3"/>
        <v>32899719.469999999</v>
      </c>
      <c r="P34" s="31"/>
      <c r="Q34" s="37">
        <f t="shared" si="0"/>
        <v>0.97625280326409491</v>
      </c>
      <c r="R34" s="31"/>
      <c r="S34" s="37">
        <f t="shared" si="1"/>
        <v>1.7829796815385869E-3</v>
      </c>
      <c r="T34" s="31"/>
      <c r="U34" s="14">
        <f t="shared" si="4"/>
        <v>33700000</v>
      </c>
      <c r="V34" s="31"/>
      <c r="W34" s="14">
        <f t="shared" si="5"/>
        <v>60086.415267850381</v>
      </c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</row>
    <row r="35" spans="1:41" ht="15.75" x14ac:dyDescent="0.25">
      <c r="A35" s="30">
        <f t="shared" si="2"/>
        <v>17</v>
      </c>
      <c r="B35" s="31"/>
      <c r="C35" s="37">
        <v>1.7999999999999999E-2</v>
      </c>
      <c r="D35" s="54"/>
      <c r="E35" s="34">
        <v>47362</v>
      </c>
      <c r="F35" s="35"/>
      <c r="G35" s="34">
        <v>35674</v>
      </c>
      <c r="H35" s="31"/>
      <c r="I35" s="36">
        <v>38000000</v>
      </c>
      <c r="J35" s="31"/>
      <c r="K35" s="36">
        <v>713543.68000000005</v>
      </c>
      <c r="L35" s="31"/>
      <c r="M35" s="14">
        <v>0</v>
      </c>
      <c r="N35" s="31"/>
      <c r="O35" s="36">
        <f t="shared" si="3"/>
        <v>37286456.32</v>
      </c>
      <c r="P35" s="31"/>
      <c r="Q35" s="37">
        <f t="shared" si="0"/>
        <v>0.98122253473684207</v>
      </c>
      <c r="R35" s="31"/>
      <c r="S35" s="37">
        <f t="shared" si="1"/>
        <v>1.8783379278775127E-2</v>
      </c>
      <c r="T35" s="31"/>
      <c r="U35" s="14">
        <f t="shared" si="4"/>
        <v>38000000</v>
      </c>
      <c r="V35" s="31"/>
      <c r="W35" s="14">
        <f t="shared" si="5"/>
        <v>713768.41259345482</v>
      </c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</row>
    <row r="36" spans="1:41" ht="15.75" x14ac:dyDescent="0.25">
      <c r="A36" s="30">
        <f t="shared" si="2"/>
        <v>18</v>
      </c>
      <c r="B36" s="31"/>
      <c r="C36" s="37">
        <v>1.3052054794520545E-3</v>
      </c>
      <c r="D36" s="55"/>
      <c r="E36" s="34">
        <v>50437</v>
      </c>
      <c r="F36" s="35"/>
      <c r="G36" s="34">
        <v>37653</v>
      </c>
      <c r="H36" s="31"/>
      <c r="I36" s="36">
        <v>13870000</v>
      </c>
      <c r="J36" s="31"/>
      <c r="K36" s="36">
        <v>346968.04</v>
      </c>
      <c r="L36" s="31"/>
      <c r="M36" s="14">
        <v>0</v>
      </c>
      <c r="N36" s="31"/>
      <c r="O36" s="36">
        <f t="shared" si="3"/>
        <v>13523031.960000001</v>
      </c>
      <c r="P36" s="31"/>
      <c r="Q36" s="37">
        <f t="shared" si="0"/>
        <v>0.9749842797404471</v>
      </c>
      <c r="R36" s="31"/>
      <c r="S36" s="37">
        <f t="shared" si="1"/>
        <v>2.0462048561508449E-3</v>
      </c>
      <c r="T36" s="31"/>
      <c r="U36" s="14">
        <f t="shared" si="4"/>
        <v>13870000</v>
      </c>
      <c r="V36" s="31"/>
      <c r="W36" s="14">
        <f t="shared" si="5"/>
        <v>28380.861354812219</v>
      </c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</row>
    <row r="37" spans="1:41" ht="15.75" x14ac:dyDescent="0.25">
      <c r="A37" s="30">
        <f t="shared" si="2"/>
        <v>19</v>
      </c>
      <c r="B37" s="31"/>
      <c r="C37" s="37">
        <v>1.203282962962963E-3</v>
      </c>
      <c r="D37" s="55"/>
      <c r="E37" s="34">
        <v>48366</v>
      </c>
      <c r="F37" s="35"/>
      <c r="G37" s="34">
        <v>38896</v>
      </c>
      <c r="H37" s="31"/>
      <c r="I37" s="36">
        <v>10125000</v>
      </c>
      <c r="J37" s="31"/>
      <c r="K37" s="36">
        <v>347047.53</v>
      </c>
      <c r="L37" s="31"/>
      <c r="M37" s="14">
        <v>0</v>
      </c>
      <c r="N37" s="31"/>
      <c r="O37" s="36">
        <f t="shared" si="3"/>
        <v>9777952.4700000007</v>
      </c>
      <c r="P37" s="31"/>
      <c r="Q37" s="37">
        <f t="shared" si="0"/>
        <v>0.96572370074074076</v>
      </c>
      <c r="R37" s="31"/>
      <c r="S37" s="37">
        <f t="shared" si="1"/>
        <v>2.5708116114289592E-3</v>
      </c>
      <c r="T37" s="31"/>
      <c r="U37" s="14">
        <f t="shared" si="4"/>
        <v>10125000</v>
      </c>
      <c r="V37" s="31"/>
      <c r="W37" s="14">
        <f t="shared" si="5"/>
        <v>26029.467565718212</v>
      </c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</row>
    <row r="38" spans="1:41" ht="15.75" x14ac:dyDescent="0.25">
      <c r="A38" s="30">
        <f>A37+1</f>
        <v>20</v>
      </c>
      <c r="B38" s="31"/>
      <c r="C38" s="37">
        <v>1.0487662921348315E-3</v>
      </c>
      <c r="D38" s="55"/>
      <c r="E38" s="34">
        <v>50375</v>
      </c>
      <c r="F38" s="35"/>
      <c r="G38" s="34">
        <v>39417</v>
      </c>
      <c r="H38" s="31"/>
      <c r="I38" s="36">
        <v>17800000</v>
      </c>
      <c r="J38" s="31"/>
      <c r="K38" s="36">
        <v>135879.26999999999</v>
      </c>
      <c r="L38" s="31"/>
      <c r="M38" s="14">
        <v>0</v>
      </c>
      <c r="N38" s="31"/>
      <c r="O38" s="36">
        <f t="shared" si="3"/>
        <v>17664120.73</v>
      </c>
      <c r="P38" s="31"/>
      <c r="Q38" s="37">
        <f t="shared" si="0"/>
        <v>0.99236633314606748</v>
      </c>
      <c r="R38" s="31"/>
      <c r="S38" s="37">
        <f t="shared" si="1"/>
        <v>1.3083314114050626E-3</v>
      </c>
      <c r="T38" s="31"/>
      <c r="U38" s="14">
        <f t="shared" si="4"/>
        <v>17800000</v>
      </c>
      <c r="V38" s="31"/>
      <c r="W38" s="14">
        <f t="shared" si="5"/>
        <v>23288.299123010114</v>
      </c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</row>
    <row r="39" spans="1:41" ht="15.75" x14ac:dyDescent="0.25">
      <c r="A39" s="30">
        <f t="shared" si="2"/>
        <v>21</v>
      </c>
      <c r="B39" s="31"/>
      <c r="C39" s="37">
        <v>1.2032847450207922E-3</v>
      </c>
      <c r="D39" s="54"/>
      <c r="E39" s="34">
        <v>54363</v>
      </c>
      <c r="F39" s="35"/>
      <c r="G39" s="34">
        <v>39771</v>
      </c>
      <c r="H39" s="31"/>
      <c r="I39" s="36">
        <v>68535000</v>
      </c>
      <c r="J39" s="31"/>
      <c r="K39" s="36">
        <v>538007.61</v>
      </c>
      <c r="L39" s="31"/>
      <c r="M39" s="14">
        <v>0</v>
      </c>
      <c r="N39" s="31"/>
      <c r="O39" s="36">
        <f t="shared" si="3"/>
        <v>67996992.390000001</v>
      </c>
      <c r="P39" s="31"/>
      <c r="Q39" s="37">
        <f t="shared" si="0"/>
        <v>0.99214988531407311</v>
      </c>
      <c r="R39" s="31"/>
      <c r="S39" s="37">
        <f t="shared" si="1"/>
        <v>1.4054197310605615E-3</v>
      </c>
      <c r="T39" s="31"/>
      <c r="U39" s="14">
        <f t="shared" si="4"/>
        <v>68535000</v>
      </c>
      <c r="V39" s="31"/>
      <c r="W39" s="14">
        <f t="shared" si="5"/>
        <v>96320.441268235576</v>
      </c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</row>
    <row r="40" spans="1:41" ht="15.75" x14ac:dyDescent="0.25">
      <c r="A40" s="30">
        <f t="shared" si="2"/>
        <v>22</v>
      </c>
      <c r="B40" s="31"/>
      <c r="C40" s="37">
        <v>1.2032875531341675E-3</v>
      </c>
      <c r="D40" s="55"/>
      <c r="E40" s="34">
        <v>54363</v>
      </c>
      <c r="F40" s="35"/>
      <c r="G40" s="34">
        <v>39773</v>
      </c>
      <c r="H40" s="31"/>
      <c r="I40" s="36">
        <v>83515000</v>
      </c>
      <c r="J40" s="31"/>
      <c r="K40" s="36">
        <v>897678.43</v>
      </c>
      <c r="L40" s="31"/>
      <c r="M40" s="14">
        <v>0</v>
      </c>
      <c r="N40" s="31"/>
      <c r="O40" s="36">
        <f t="shared" si="3"/>
        <v>82617321.569999993</v>
      </c>
      <c r="P40" s="31"/>
      <c r="Q40" s="37">
        <f t="shared" si="0"/>
        <v>0.98925129102556419</v>
      </c>
      <c r="R40" s="31"/>
      <c r="S40" s="37">
        <f t="shared" si="1"/>
        <v>1.480513229222394E-3</v>
      </c>
      <c r="T40" s="31"/>
      <c r="U40" s="14">
        <f t="shared" si="4"/>
        <v>83515000</v>
      </c>
      <c r="V40" s="31"/>
      <c r="W40" s="14">
        <f t="shared" si="5"/>
        <v>123645.06233850824</v>
      </c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</row>
    <row r="41" spans="1:41" ht="15.75" x14ac:dyDescent="0.25">
      <c r="A41" s="30">
        <f t="shared" si="2"/>
        <v>23</v>
      </c>
      <c r="B41" s="31"/>
      <c r="C41" s="37">
        <v>9.9999990000000007E-3</v>
      </c>
      <c r="D41" s="55"/>
      <c r="E41" s="34">
        <v>54605</v>
      </c>
      <c r="F41" s="35"/>
      <c r="G41" s="56">
        <v>39995</v>
      </c>
      <c r="H41" s="31"/>
      <c r="I41" s="36">
        <v>40000000</v>
      </c>
      <c r="J41" s="31"/>
      <c r="K41" s="36">
        <v>1428519.71</v>
      </c>
      <c r="L41" s="31"/>
      <c r="M41" s="14">
        <v>0</v>
      </c>
      <c r="N41" s="31"/>
      <c r="O41" s="36">
        <f t="shared" si="3"/>
        <v>38571480.289999999</v>
      </c>
      <c r="P41" s="31"/>
      <c r="Q41" s="37">
        <f t="shared" si="0"/>
        <v>0.96428700724999994</v>
      </c>
      <c r="R41" s="31"/>
      <c r="S41" s="37">
        <f t="shared" si="1"/>
        <v>1.1108256299938574E-2</v>
      </c>
      <c r="T41" s="31"/>
      <c r="U41" s="14">
        <f t="shared" si="4"/>
        <v>40000000</v>
      </c>
      <c r="V41" s="31"/>
      <c r="W41" s="14">
        <f t="shared" si="5"/>
        <v>444330.25199754298</v>
      </c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</row>
    <row r="42" spans="1:41" ht="15.75" x14ac:dyDescent="0.25">
      <c r="A42" s="30">
        <f t="shared" si="2"/>
        <v>24</v>
      </c>
      <c r="B42" s="31"/>
      <c r="C42" s="37">
        <v>9.9945166652086448E-4</v>
      </c>
      <c r="D42" s="55"/>
      <c r="E42" s="34">
        <v>54605</v>
      </c>
      <c r="F42" s="35"/>
      <c r="G42" s="56">
        <v>39995</v>
      </c>
      <c r="H42" s="31"/>
      <c r="I42" s="36">
        <v>114310000</v>
      </c>
      <c r="J42" s="31"/>
      <c r="K42" s="36">
        <v>586301.5</v>
      </c>
      <c r="L42" s="31"/>
      <c r="M42" s="14">
        <v>0</v>
      </c>
      <c r="N42" s="31"/>
      <c r="O42" s="36">
        <f t="shared" si="3"/>
        <v>113723698.5</v>
      </c>
      <c r="P42" s="31"/>
      <c r="Q42" s="37">
        <f t="shared" si="0"/>
        <v>0.99487095179774299</v>
      </c>
      <c r="R42" s="31"/>
      <c r="S42" s="37">
        <f t="shared" si="1"/>
        <v>1.1306355030071525E-3</v>
      </c>
      <c r="T42" s="31"/>
      <c r="U42" s="14">
        <f t="shared" si="4"/>
        <v>114310000</v>
      </c>
      <c r="V42" s="31"/>
      <c r="W42" s="14">
        <f t="shared" si="5"/>
        <v>129242.94434874759</v>
      </c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</row>
    <row r="43" spans="1:41" ht="15.75" x14ac:dyDescent="0.25">
      <c r="A43" s="30">
        <f>A42+1</f>
        <v>25</v>
      </c>
      <c r="B43" s="31"/>
      <c r="C43" s="37">
        <v>2.7499999768786126E-2</v>
      </c>
      <c r="D43" s="55"/>
      <c r="E43" s="34">
        <v>48458</v>
      </c>
      <c r="F43" s="35"/>
      <c r="G43" s="56">
        <v>40057</v>
      </c>
      <c r="H43" s="31"/>
      <c r="I43" s="36">
        <v>173000000</v>
      </c>
      <c r="J43" s="31"/>
      <c r="K43" s="36">
        <v>1128338.8600000001</v>
      </c>
      <c r="L43" s="31"/>
      <c r="M43" s="14">
        <v>0</v>
      </c>
      <c r="N43" s="31"/>
      <c r="O43" s="36">
        <f t="shared" ref="O43" si="16">U43-K43-M43</f>
        <v>171871661.13999999</v>
      </c>
      <c r="P43" s="31"/>
      <c r="Q43" s="37">
        <f t="shared" ref="Q43" si="17">O43/U43</f>
        <v>0.99347781005780333</v>
      </c>
      <c r="R43" s="31"/>
      <c r="S43" s="37">
        <f t="shared" ref="S43" si="18">YIELD(G43,E43,C43,Q43*100,100,2,0)</f>
        <v>2.7886074041214751E-2</v>
      </c>
      <c r="T43" s="31"/>
      <c r="U43" s="14">
        <f t="shared" ref="U43" si="19">I43</f>
        <v>173000000</v>
      </c>
      <c r="V43" s="31"/>
      <c r="W43" s="14">
        <f t="shared" ref="W43" si="20">S43*U43</f>
        <v>4824290.8091301518</v>
      </c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</row>
    <row r="44" spans="1:41" ht="15.75" x14ac:dyDescent="0.25">
      <c r="A44" s="30">
        <f>A43+1</f>
        <v>26</v>
      </c>
      <c r="B44" s="31"/>
      <c r="C44" s="37">
        <v>9.9945283018867915E-4</v>
      </c>
      <c r="D44" s="54"/>
      <c r="E44" s="34">
        <v>44743</v>
      </c>
      <c r="F44" s="35"/>
      <c r="G44" s="34">
        <v>39630</v>
      </c>
      <c r="H44" s="31"/>
      <c r="I44" s="36">
        <v>53000000</v>
      </c>
      <c r="J44" s="31"/>
      <c r="K44" s="36">
        <v>978919.03</v>
      </c>
      <c r="L44" s="31"/>
      <c r="M44" s="14">
        <v>0</v>
      </c>
      <c r="N44" s="31"/>
      <c r="O44" s="36">
        <f t="shared" si="3"/>
        <v>52021080.969999999</v>
      </c>
      <c r="P44" s="31"/>
      <c r="Q44" s="37">
        <f t="shared" si="0"/>
        <v>0.98152982962264146</v>
      </c>
      <c r="R44" s="31"/>
      <c r="S44" s="37">
        <f t="shared" si="1"/>
        <v>2.3412625759497057E-3</v>
      </c>
      <c r="T44" s="31"/>
      <c r="U44" s="14">
        <f t="shared" si="4"/>
        <v>53000000</v>
      </c>
      <c r="V44" s="31"/>
      <c r="W44" s="14">
        <f t="shared" si="5"/>
        <v>124086.9165253344</v>
      </c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</row>
    <row r="45" spans="1:41" ht="15.75" x14ac:dyDescent="0.25">
      <c r="A45" s="30">
        <f t="shared" si="2"/>
        <v>27</v>
      </c>
      <c r="B45" s="31"/>
      <c r="C45" s="37">
        <v>1.2032883582089552E-3</v>
      </c>
      <c r="D45" s="55"/>
      <c r="E45" s="34">
        <v>51745</v>
      </c>
      <c r="F45" s="35"/>
      <c r="G45" s="34">
        <v>40787</v>
      </c>
      <c r="H45" s="31"/>
      <c r="I45" s="36">
        <v>67000000</v>
      </c>
      <c r="J45" s="31"/>
      <c r="K45" s="36">
        <v>816932.21</v>
      </c>
      <c r="L45" s="31"/>
      <c r="M45" s="14">
        <v>0</v>
      </c>
      <c r="N45" s="31"/>
      <c r="O45" s="36">
        <f t="shared" si="3"/>
        <v>66183067.789999999</v>
      </c>
      <c r="P45" s="31"/>
      <c r="Q45" s="37">
        <f t="shared" si="0"/>
        <v>0.98780698194029848</v>
      </c>
      <c r="R45" s="31"/>
      <c r="S45" s="37">
        <f t="shared" si="1"/>
        <v>1.619842190768446E-3</v>
      </c>
      <c r="T45" s="31"/>
      <c r="U45" s="14">
        <f t="shared" si="4"/>
        <v>67000000</v>
      </c>
      <c r="V45" s="31"/>
      <c r="W45" s="14">
        <f t="shared" si="5"/>
        <v>108529.42678148588</v>
      </c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</row>
    <row r="46" spans="1:41" ht="15.75" x14ac:dyDescent="0.25">
      <c r="A46" s="30">
        <f t="shared" si="2"/>
        <v>28</v>
      </c>
      <c r="B46" s="31"/>
      <c r="C46" s="37">
        <v>1.5500000470588235E-2</v>
      </c>
      <c r="D46" s="54"/>
      <c r="E46" s="34">
        <v>54758</v>
      </c>
      <c r="F46" s="31"/>
      <c r="G46" s="34">
        <v>41073</v>
      </c>
      <c r="H46" s="31"/>
      <c r="I46" s="36">
        <v>85000000</v>
      </c>
      <c r="J46" s="31"/>
      <c r="K46" s="36">
        <v>773886.4</v>
      </c>
      <c r="L46" s="31"/>
      <c r="M46" s="14">
        <v>0</v>
      </c>
      <c r="N46" s="31"/>
      <c r="O46" s="36">
        <f t="shared" si="3"/>
        <v>84226113.599999994</v>
      </c>
      <c r="P46" s="31"/>
      <c r="Q46" s="37">
        <f t="shared" si="0"/>
        <v>0.99089545411764701</v>
      </c>
      <c r="R46" s="31"/>
      <c r="S46" s="37">
        <f t="shared" si="1"/>
        <v>1.5822975686859864E-2</v>
      </c>
      <c r="T46" s="31"/>
      <c r="U46" s="14">
        <f t="shared" si="4"/>
        <v>85000000</v>
      </c>
      <c r="V46" s="31"/>
      <c r="W46" s="14">
        <f t="shared" si="5"/>
        <v>1344952.9333830883</v>
      </c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</row>
    <row r="47" spans="1:41" ht="15.75" x14ac:dyDescent="0.25">
      <c r="A47" s="30">
        <f t="shared" si="2"/>
        <v>29</v>
      </c>
      <c r="B47" s="31"/>
      <c r="C47" s="37">
        <v>1.70000004E-2</v>
      </c>
      <c r="D47" s="54"/>
      <c r="E47" s="34">
        <v>54758</v>
      </c>
      <c r="F47" s="31"/>
      <c r="G47" s="34">
        <v>41073</v>
      </c>
      <c r="H47" s="31"/>
      <c r="I47" s="36">
        <v>100000000</v>
      </c>
      <c r="J47" s="31"/>
      <c r="K47" s="36">
        <v>1318549.72</v>
      </c>
      <c r="L47" s="31"/>
      <c r="M47" s="14">
        <v>0</v>
      </c>
      <c r="N47" s="31"/>
      <c r="O47" s="36">
        <f t="shared" si="3"/>
        <v>98681450.280000001</v>
      </c>
      <c r="P47" s="31"/>
      <c r="Q47" s="37">
        <f t="shared" si="0"/>
        <v>0.98681450280000005</v>
      </c>
      <c r="R47" s="31"/>
      <c r="S47" s="37">
        <f t="shared" si="1"/>
        <v>1.7481064552050087E-2</v>
      </c>
      <c r="T47" s="31"/>
      <c r="U47" s="14">
        <f t="shared" si="4"/>
        <v>100000000</v>
      </c>
      <c r="V47" s="31"/>
      <c r="W47" s="14">
        <f t="shared" si="5"/>
        <v>1748106.4552050086</v>
      </c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</row>
    <row r="48" spans="1:41" ht="15.75" x14ac:dyDescent="0.25">
      <c r="A48" s="30">
        <f>A47+1</f>
        <v>30</v>
      </c>
      <c r="B48" s="31"/>
      <c r="C48" s="37">
        <v>1.1013695999999998E-3</v>
      </c>
      <c r="D48" s="55"/>
      <c r="E48" s="34">
        <v>55824</v>
      </c>
      <c r="F48" s="31"/>
      <c r="G48" s="34">
        <v>41214</v>
      </c>
      <c r="H48" s="31"/>
      <c r="I48" s="36">
        <v>50000000</v>
      </c>
      <c r="J48" s="31"/>
      <c r="K48" s="36">
        <v>923153.8</v>
      </c>
      <c r="L48" s="31"/>
      <c r="M48" s="14">
        <v>0</v>
      </c>
      <c r="N48" s="31"/>
      <c r="O48" s="36">
        <f t="shared" si="3"/>
        <v>49076846.200000003</v>
      </c>
      <c r="P48" s="31"/>
      <c r="Q48" s="37">
        <f t="shared" si="0"/>
        <v>0.98153692400000003</v>
      </c>
      <c r="R48" s="31"/>
      <c r="S48" s="37">
        <f t="shared" si="1"/>
        <v>1.5778476592721951E-3</v>
      </c>
      <c r="T48" s="31"/>
      <c r="U48" s="14">
        <f t="shared" si="4"/>
        <v>50000000</v>
      </c>
      <c r="V48" s="31"/>
      <c r="W48" s="14">
        <f t="shared" si="5"/>
        <v>78892.382963609751</v>
      </c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</row>
    <row r="49" spans="1:44" ht="15.75" x14ac:dyDescent="0.25">
      <c r="A49" s="30">
        <f>A48+1</f>
        <v>31</v>
      </c>
      <c r="B49" s="31"/>
      <c r="C49" s="37">
        <v>9.1397272433082154E-4</v>
      </c>
      <c r="D49" s="55"/>
      <c r="E49" s="34">
        <v>55824</v>
      </c>
      <c r="F49" s="31"/>
      <c r="G49" s="34">
        <v>43439</v>
      </c>
      <c r="H49" s="31"/>
      <c r="I49" s="36">
        <v>108155000</v>
      </c>
      <c r="J49" s="31"/>
      <c r="K49" s="36">
        <v>929925.23</v>
      </c>
      <c r="L49" s="31"/>
      <c r="M49" s="14">
        <v>0</v>
      </c>
      <c r="N49" s="31"/>
      <c r="O49" s="36">
        <f t="shared" si="3"/>
        <v>107225074.77</v>
      </c>
      <c r="P49" s="31"/>
      <c r="Q49" s="37">
        <f t="shared" si="0"/>
        <v>0.99140192103924918</v>
      </c>
      <c r="R49" s="31"/>
      <c r="S49" s="37">
        <f t="shared" si="1"/>
        <v>1.1727104632774171E-3</v>
      </c>
      <c r="T49" s="31"/>
      <c r="U49" s="14">
        <f t="shared" si="4"/>
        <v>108155000</v>
      </c>
      <c r="V49" s="31"/>
      <c r="W49" s="14">
        <f t="shared" si="5"/>
        <v>126834.50015576904</v>
      </c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</row>
    <row r="50" spans="1:44" ht="15.75" x14ac:dyDescent="0.25">
      <c r="A50" s="30">
        <f>A49+1</f>
        <v>32</v>
      </c>
      <c r="B50" s="31"/>
      <c r="C50" s="37">
        <v>1.5500000278803931E-2</v>
      </c>
      <c r="D50" s="55"/>
      <c r="E50" s="34">
        <v>52458</v>
      </c>
      <c r="F50" s="31"/>
      <c r="G50" s="34">
        <v>41501</v>
      </c>
      <c r="H50" s="31"/>
      <c r="I50" s="36">
        <v>71735000</v>
      </c>
      <c r="J50" s="31"/>
      <c r="K50" s="36">
        <v>463545.58</v>
      </c>
      <c r="L50" s="31"/>
      <c r="M50" s="14">
        <v>0</v>
      </c>
      <c r="N50" s="31"/>
      <c r="O50" s="36">
        <f t="shared" ref="O50" si="21">U50-K50-M50</f>
        <v>71271454.420000002</v>
      </c>
      <c r="P50" s="31"/>
      <c r="Q50" s="37">
        <f t="shared" ref="Q50" si="22">O50/U50</f>
        <v>0.99353808350177741</v>
      </c>
      <c r="R50" s="31"/>
      <c r="S50" s="37">
        <f t="shared" ref="S50" si="23">YIELD(G50,E50,C50,Q50*100,100,2,0)</f>
        <v>1.577118939544795E-2</v>
      </c>
      <c r="T50" s="31"/>
      <c r="U50" s="14">
        <f t="shared" ref="U50" si="24">I50</f>
        <v>71735000</v>
      </c>
      <c r="V50" s="31"/>
      <c r="W50" s="14">
        <f t="shared" ref="W50" si="25">S50*U50</f>
        <v>1131346.2712824587</v>
      </c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</row>
    <row r="51" spans="1:44" ht="15.75" x14ac:dyDescent="0.25">
      <c r="A51" s="30">
        <f>A50+1</f>
        <v>33</v>
      </c>
      <c r="B51" s="31"/>
      <c r="C51" s="37" t="s">
        <v>65</v>
      </c>
      <c r="D51" s="55"/>
      <c r="E51" s="34"/>
      <c r="F51" s="31"/>
      <c r="G51" s="34"/>
      <c r="H51" s="31"/>
      <c r="I51" s="36"/>
      <c r="J51" s="31"/>
      <c r="K51" s="36"/>
      <c r="L51" s="31"/>
      <c r="M51" s="14"/>
      <c r="N51" s="31"/>
      <c r="O51" s="36"/>
      <c r="P51" s="31"/>
      <c r="Q51" s="37"/>
      <c r="R51" s="31"/>
      <c r="S51" s="37"/>
      <c r="T51" s="31"/>
      <c r="U51" s="14"/>
      <c r="V51" s="31"/>
      <c r="W51" s="14">
        <v>3453560.76</v>
      </c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</row>
    <row r="52" spans="1:44" ht="15.75" x14ac:dyDescent="0.25">
      <c r="A52" s="30">
        <f t="shared" si="2"/>
        <v>34</v>
      </c>
      <c r="B52" s="31"/>
      <c r="C52" s="44" t="s">
        <v>62</v>
      </c>
      <c r="D52" s="55"/>
      <c r="E52" s="34"/>
      <c r="F52" s="31"/>
      <c r="G52" s="34"/>
      <c r="H52" s="31"/>
      <c r="I52" s="57"/>
      <c r="J52" s="31"/>
      <c r="K52" s="57"/>
      <c r="L52" s="31"/>
      <c r="M52" s="59"/>
      <c r="N52" s="31"/>
      <c r="O52" s="57"/>
      <c r="P52" s="31"/>
      <c r="Q52" s="37"/>
      <c r="R52" s="31"/>
      <c r="S52" s="80"/>
      <c r="T52" s="31"/>
      <c r="U52" s="59">
        <v>-38988174.299999975</v>
      </c>
      <c r="V52" s="31"/>
      <c r="W52" s="59">
        <v>-4829874.24</v>
      </c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</row>
    <row r="53" spans="1:44" ht="6" customHeight="1" x14ac:dyDescent="0.25">
      <c r="A53" s="30"/>
      <c r="B53" s="31"/>
      <c r="C53" s="44"/>
      <c r="D53" s="55"/>
      <c r="E53" s="34"/>
      <c r="F53" s="31"/>
      <c r="G53" s="34"/>
      <c r="H53" s="31"/>
      <c r="I53" s="36"/>
      <c r="J53" s="31"/>
      <c r="K53" s="36"/>
      <c r="L53" s="31"/>
      <c r="M53" s="14"/>
      <c r="N53" s="31"/>
      <c r="O53" s="36"/>
      <c r="P53" s="31"/>
      <c r="Q53" s="37"/>
      <c r="R53" s="31"/>
      <c r="S53" s="37"/>
      <c r="T53" s="31"/>
      <c r="U53" s="14"/>
      <c r="V53" s="31"/>
      <c r="W53" s="14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</row>
    <row r="54" spans="1:44" ht="16.5" thickBot="1" x14ac:dyDescent="0.3">
      <c r="A54" s="30">
        <f>A52+1</f>
        <v>35</v>
      </c>
      <c r="B54" s="31"/>
      <c r="C54" s="44" t="s">
        <v>66</v>
      </c>
      <c r="D54" s="31"/>
      <c r="E54" s="31"/>
      <c r="F54" s="31"/>
      <c r="G54" s="31"/>
      <c r="H54" s="31"/>
      <c r="I54" s="16">
        <f>SUM(I21:I50)</f>
        <v>1591325000</v>
      </c>
      <c r="J54" s="10"/>
      <c r="K54" s="16">
        <f>SUM(K21:K50)</f>
        <v>19108424.069999997</v>
      </c>
      <c r="L54" s="10"/>
      <c r="M54" s="16">
        <f>SUM(M21:M50)</f>
        <v>0</v>
      </c>
      <c r="N54" s="10"/>
      <c r="O54" s="16">
        <f>SUM(O21:O50)</f>
        <v>1572216575.9299998</v>
      </c>
      <c r="P54" s="10"/>
      <c r="Q54" s="10"/>
      <c r="R54" s="10"/>
      <c r="S54" s="10"/>
      <c r="T54" s="10"/>
      <c r="U54" s="16">
        <f>SUM(U21:U52)</f>
        <v>1552336825.7</v>
      </c>
      <c r="V54" s="10"/>
      <c r="W54" s="16">
        <f>SUM(W21:W52)</f>
        <v>20394469.671901025</v>
      </c>
      <c r="X54" s="60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</row>
    <row r="55" spans="1:44" ht="6" customHeight="1" thickTop="1" x14ac:dyDescent="0.25">
      <c r="A55" s="30"/>
      <c r="B55" s="31"/>
      <c r="C55" s="44"/>
      <c r="D55" s="31"/>
      <c r="E55" s="31"/>
      <c r="F55" s="31"/>
      <c r="G55" s="31"/>
      <c r="H55" s="31"/>
      <c r="I55" s="17"/>
      <c r="J55" s="10"/>
      <c r="K55" s="17"/>
      <c r="L55" s="10"/>
      <c r="M55" s="17"/>
      <c r="N55" s="10"/>
      <c r="O55" s="17"/>
      <c r="P55" s="10"/>
      <c r="Q55" s="10"/>
      <c r="R55" s="10"/>
      <c r="S55" s="10"/>
      <c r="T55" s="10"/>
      <c r="U55" s="17"/>
      <c r="V55" s="10"/>
      <c r="W55" s="17"/>
      <c r="X55" s="60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</row>
    <row r="56" spans="1:44" ht="6" customHeight="1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</row>
    <row r="57" spans="1:44" ht="15.75" x14ac:dyDescent="0.25">
      <c r="A57" s="53" t="s">
        <v>67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</row>
    <row r="58" spans="1:44" ht="6" customHeight="1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61"/>
      <c r="X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</row>
    <row r="59" spans="1:44" ht="15.75" x14ac:dyDescent="0.25">
      <c r="A59" s="30">
        <f>A54+1</f>
        <v>36</v>
      </c>
      <c r="B59" s="31"/>
      <c r="C59" s="32">
        <v>5.7500000400000001E-2</v>
      </c>
      <c r="D59" s="33"/>
      <c r="E59" s="34">
        <v>45031</v>
      </c>
      <c r="F59" s="35"/>
      <c r="G59" s="34">
        <v>37726</v>
      </c>
      <c r="H59" s="31"/>
      <c r="I59" s="13">
        <v>100000000</v>
      </c>
      <c r="J59" s="10"/>
      <c r="K59" s="13">
        <v>1040824.69</v>
      </c>
      <c r="L59" s="10"/>
      <c r="M59" s="13">
        <v>0</v>
      </c>
      <c r="N59" s="10"/>
      <c r="O59" s="13">
        <f t="shared" ref="O59:O73" si="26">U59-K59-M59</f>
        <v>98959175.310000002</v>
      </c>
      <c r="P59" s="31"/>
      <c r="Q59" s="37">
        <f t="shared" ref="Q59:Q68" si="27">O59/U59</f>
        <v>0.98959175310000003</v>
      </c>
      <c r="R59" s="31"/>
      <c r="S59" s="37">
        <f>YIELD(G59,E59,C59,Q59*100,100,2,0)</f>
        <v>5.8388881763888248E-2</v>
      </c>
      <c r="T59" s="31"/>
      <c r="U59" s="13">
        <v>100000000</v>
      </c>
      <c r="V59" s="10"/>
      <c r="W59" s="13">
        <f t="shared" ref="W59:W68" si="28">S59*U59</f>
        <v>5838888.1763888244</v>
      </c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</row>
    <row r="60" spans="1:44" ht="15.75" x14ac:dyDescent="0.25">
      <c r="A60" s="30">
        <f t="shared" ref="A60:A73" si="29">A59+1</f>
        <v>37</v>
      </c>
      <c r="B60" s="31"/>
      <c r="C60" s="32">
        <v>5.6500000000000002E-2</v>
      </c>
      <c r="D60" s="33"/>
      <c r="E60" s="34">
        <v>50100</v>
      </c>
      <c r="F60" s="35"/>
      <c r="G60" s="34">
        <v>39154</v>
      </c>
      <c r="H60" s="31"/>
      <c r="I60" s="36">
        <v>250000000</v>
      </c>
      <c r="J60" s="31"/>
      <c r="K60" s="36">
        <v>1780008.05</v>
      </c>
      <c r="L60" s="31"/>
      <c r="M60" s="36">
        <v>856477.64</v>
      </c>
      <c r="N60" s="31"/>
      <c r="O60" s="36">
        <f t="shared" si="26"/>
        <v>158745514.31</v>
      </c>
      <c r="P60" s="31"/>
      <c r="Q60" s="37">
        <f t="shared" si="27"/>
        <v>0.98366307463038005</v>
      </c>
      <c r="R60" s="31"/>
      <c r="S60" s="37">
        <f t="shared" ref="S60:S68" si="30">YIELD(G60,E60,C60,Q60*100,100,2,0)</f>
        <v>5.7649771650112432E-2</v>
      </c>
      <c r="T60" s="31"/>
      <c r="U60" s="36">
        <v>161382000</v>
      </c>
      <c r="V60" s="31"/>
      <c r="W60" s="36">
        <f t="shared" si="28"/>
        <v>9303635.4484384451</v>
      </c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</row>
    <row r="61" spans="1:44" ht="15.75" x14ac:dyDescent="0.25">
      <c r="A61" s="30">
        <f t="shared" si="29"/>
        <v>38</v>
      </c>
      <c r="B61" s="31"/>
      <c r="C61" s="32">
        <v>5.9499999999999997E-2</v>
      </c>
      <c r="D61" s="33"/>
      <c r="E61" s="34">
        <v>50802</v>
      </c>
      <c r="F61" s="35"/>
      <c r="G61" s="34">
        <v>39845</v>
      </c>
      <c r="H61" s="31"/>
      <c r="I61" s="36">
        <v>500000000</v>
      </c>
      <c r="J61" s="31"/>
      <c r="K61" s="36">
        <v>2679965.0499999998</v>
      </c>
      <c r="L61" s="31"/>
      <c r="M61" s="36">
        <v>1020705.65</v>
      </c>
      <c r="N61" s="31"/>
      <c r="O61" s="36">
        <f t="shared" si="26"/>
        <v>170106329.29999998</v>
      </c>
      <c r="P61" s="31"/>
      <c r="Q61" s="37">
        <f t="shared" si="27"/>
        <v>0.97870816077603306</v>
      </c>
      <c r="R61" s="31"/>
      <c r="S61" s="37">
        <f t="shared" si="30"/>
        <v>6.1056123848636026E-2</v>
      </c>
      <c r="T61" s="31"/>
      <c r="U61" s="36">
        <v>173807000</v>
      </c>
      <c r="V61" s="31"/>
      <c r="W61" s="36">
        <f t="shared" si="28"/>
        <v>10611981.717759881</v>
      </c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</row>
    <row r="62" spans="1:44" ht="15.75" x14ac:dyDescent="0.25">
      <c r="A62" s="30">
        <f>A61+1</f>
        <v>39</v>
      </c>
      <c r="B62" s="31"/>
      <c r="C62" s="32">
        <v>5.3999999999999999E-2</v>
      </c>
      <c r="D62" s="33"/>
      <c r="E62" s="34">
        <v>51288</v>
      </c>
      <c r="F62" s="35"/>
      <c r="G62" s="34">
        <v>40330</v>
      </c>
      <c r="H62" s="31"/>
      <c r="I62" s="36">
        <v>600000000</v>
      </c>
      <c r="J62" s="31"/>
      <c r="K62" s="36">
        <v>3385340.94</v>
      </c>
      <c r="L62" s="31"/>
      <c r="M62" s="36">
        <v>2335496.2400000002</v>
      </c>
      <c r="N62" s="31"/>
      <c r="O62" s="36">
        <f t="shared" si="26"/>
        <v>259177162.81999999</v>
      </c>
      <c r="P62" s="31"/>
      <c r="Q62" s="37">
        <f t="shared" si="27"/>
        <v>0.97840362260190716</v>
      </c>
      <c r="R62" s="31"/>
      <c r="S62" s="37">
        <f t="shared" si="30"/>
        <v>5.5486001804544348E-2</v>
      </c>
      <c r="T62" s="31"/>
      <c r="U62" s="36">
        <v>264898000</v>
      </c>
      <c r="V62" s="31"/>
      <c r="W62" s="36">
        <f t="shared" si="28"/>
        <v>14698130.906020189</v>
      </c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</row>
    <row r="63" spans="1:44" ht="15.75" x14ac:dyDescent="0.25">
      <c r="A63" s="30">
        <f t="shared" si="29"/>
        <v>40</v>
      </c>
      <c r="B63" s="31"/>
      <c r="C63" s="32">
        <v>4.750000008E-2</v>
      </c>
      <c r="D63" s="33"/>
      <c r="E63" s="34">
        <v>51380</v>
      </c>
      <c r="F63" s="35"/>
      <c r="G63" s="34">
        <v>40422</v>
      </c>
      <c r="H63" s="31"/>
      <c r="I63" s="36">
        <v>500000000</v>
      </c>
      <c r="J63" s="31"/>
      <c r="K63" s="36">
        <v>4533506.3</v>
      </c>
      <c r="L63" s="31"/>
      <c r="M63" s="36">
        <v>4820000</v>
      </c>
      <c r="N63" s="31"/>
      <c r="O63" s="36">
        <f t="shared" si="26"/>
        <v>490646493.69999999</v>
      </c>
      <c r="P63" s="31"/>
      <c r="Q63" s="37">
        <f t="shared" si="27"/>
        <v>0.98129298739999993</v>
      </c>
      <c r="R63" s="31"/>
      <c r="S63" s="37">
        <f t="shared" si="30"/>
        <v>4.8692504616663891E-2</v>
      </c>
      <c r="T63" s="31"/>
      <c r="U63" s="36">
        <v>500000000</v>
      </c>
      <c r="V63" s="31"/>
      <c r="W63" s="36">
        <f t="shared" si="28"/>
        <v>24346252.308331944</v>
      </c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</row>
    <row r="64" spans="1:44" ht="15.75" x14ac:dyDescent="0.25">
      <c r="A64" s="30">
        <f t="shared" si="29"/>
        <v>41</v>
      </c>
      <c r="B64" s="31"/>
      <c r="C64" s="32">
        <v>4.3000000036363638E-2</v>
      </c>
      <c r="D64" s="33"/>
      <c r="E64" s="34">
        <v>51940</v>
      </c>
      <c r="F64" s="35"/>
      <c r="G64" s="34">
        <v>40983</v>
      </c>
      <c r="H64" s="31"/>
      <c r="I64" s="36">
        <v>1100000000</v>
      </c>
      <c r="J64" s="31"/>
      <c r="K64" s="36">
        <v>10792847.970000001</v>
      </c>
      <c r="L64" s="31"/>
      <c r="M64" s="36">
        <f>383702.3-4228000</f>
        <v>-3844297.7</v>
      </c>
      <c r="N64" s="31"/>
      <c r="O64" s="36">
        <f t="shared" si="26"/>
        <v>1093051449.73</v>
      </c>
      <c r="P64" s="31"/>
      <c r="Q64" s="37">
        <f t="shared" si="27"/>
        <v>0.99368313611818182</v>
      </c>
      <c r="R64" s="31"/>
      <c r="S64" s="37">
        <f t="shared" si="30"/>
        <v>4.3378462321969624E-2</v>
      </c>
      <c r="T64" s="31"/>
      <c r="U64" s="36">
        <v>1100000000</v>
      </c>
      <c r="V64" s="31"/>
      <c r="W64" s="36">
        <f t="shared" si="28"/>
        <v>47716308.554166585</v>
      </c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</row>
    <row r="65" spans="1:44" ht="15.75" x14ac:dyDescent="0.25">
      <c r="A65" s="30">
        <f t="shared" si="29"/>
        <v>42</v>
      </c>
      <c r="B65" s="31"/>
      <c r="C65" s="32">
        <v>2.8500000000000001E-2</v>
      </c>
      <c r="D65" s="33"/>
      <c r="E65" s="34">
        <v>44696</v>
      </c>
      <c r="F65" s="35"/>
      <c r="G65" s="34">
        <v>41044</v>
      </c>
      <c r="H65" s="31"/>
      <c r="I65" s="36">
        <v>400000000</v>
      </c>
      <c r="J65" s="31"/>
      <c r="K65" s="36">
        <v>3011829.51</v>
      </c>
      <c r="L65" s="31"/>
      <c r="M65" s="36">
        <v>692000</v>
      </c>
      <c r="N65" s="31"/>
      <c r="O65" s="36">
        <f t="shared" si="26"/>
        <v>396296170.49000001</v>
      </c>
      <c r="P65" s="31"/>
      <c r="Q65" s="37">
        <f t="shared" si="27"/>
        <v>0.99074042622500003</v>
      </c>
      <c r="R65" s="31"/>
      <c r="S65" s="37">
        <f t="shared" si="30"/>
        <v>2.9576410650466345E-2</v>
      </c>
      <c r="T65" s="31"/>
      <c r="U65" s="36">
        <v>400000000</v>
      </c>
      <c r="V65" s="31"/>
      <c r="W65" s="36">
        <f t="shared" si="28"/>
        <v>11830564.260186538</v>
      </c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</row>
    <row r="66" spans="1:44" ht="15.75" x14ac:dyDescent="0.25">
      <c r="A66" s="30">
        <f t="shared" si="29"/>
        <v>43</v>
      </c>
      <c r="B66" s="31"/>
      <c r="C66" s="32">
        <v>4.2999999900000002E-2</v>
      </c>
      <c r="D66" s="33"/>
      <c r="E66" s="34">
        <v>52305</v>
      </c>
      <c r="F66" s="35"/>
      <c r="G66" s="34">
        <v>41348</v>
      </c>
      <c r="H66" s="31"/>
      <c r="I66" s="36">
        <v>400000000</v>
      </c>
      <c r="J66" s="31"/>
      <c r="K66" s="36">
        <v>3879103.28</v>
      </c>
      <c r="L66" s="31"/>
      <c r="M66" s="36">
        <v>2604020.15</v>
      </c>
      <c r="N66" s="31"/>
      <c r="O66" s="36">
        <f t="shared" si="26"/>
        <v>393516876.57000005</v>
      </c>
      <c r="P66" s="31"/>
      <c r="Q66" s="37">
        <f t="shared" si="27"/>
        <v>0.98379219142500018</v>
      </c>
      <c r="R66" s="31"/>
      <c r="S66" s="37">
        <f t="shared" si="30"/>
        <v>4.3977975125070234E-2</v>
      </c>
      <c r="T66" s="31"/>
      <c r="U66" s="36">
        <v>400000000</v>
      </c>
      <c r="V66" s="31"/>
      <c r="W66" s="36">
        <f t="shared" si="28"/>
        <v>17591190.050028093</v>
      </c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</row>
    <row r="67" spans="1:44" ht="15.75" x14ac:dyDescent="0.25">
      <c r="A67" s="30">
        <f t="shared" si="29"/>
        <v>44</v>
      </c>
      <c r="B67" s="31"/>
      <c r="C67" s="32">
        <v>3.2499999876923071E-2</v>
      </c>
      <c r="D67" s="33"/>
      <c r="E67" s="34">
        <v>46113</v>
      </c>
      <c r="F67" s="35"/>
      <c r="G67" s="34">
        <v>42437</v>
      </c>
      <c r="H67" s="31"/>
      <c r="I67" s="36">
        <v>325000000</v>
      </c>
      <c r="J67" s="31"/>
      <c r="K67" s="36">
        <v>2337914.59</v>
      </c>
      <c r="L67" s="31"/>
      <c r="M67" s="36">
        <v>1222000</v>
      </c>
      <c r="N67" s="31"/>
      <c r="O67" s="36">
        <f t="shared" si="26"/>
        <v>321440085.41000003</v>
      </c>
      <c r="P67" s="31"/>
      <c r="Q67" s="37">
        <f t="shared" si="27"/>
        <v>0.98904641664615389</v>
      </c>
      <c r="R67" s="31"/>
      <c r="S67" s="37">
        <f t="shared" si="30"/>
        <v>3.3791228375992681E-2</v>
      </c>
      <c r="T67" s="31"/>
      <c r="U67" s="36">
        <v>325000000</v>
      </c>
      <c r="V67" s="31"/>
      <c r="W67" s="36">
        <f t="shared" si="28"/>
        <v>10982149.222197622</v>
      </c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</row>
    <row r="68" spans="1:44" ht="15.75" x14ac:dyDescent="0.25">
      <c r="A68" s="30">
        <f>A67+1</f>
        <v>45</v>
      </c>
      <c r="B68" s="31"/>
      <c r="C68" s="32">
        <v>3.2500000000000001E-2</v>
      </c>
      <c r="D68" s="33"/>
      <c r="E68" s="34">
        <v>46447</v>
      </c>
      <c r="F68" s="35"/>
      <c r="G68" s="34">
        <v>42795</v>
      </c>
      <c r="H68" s="31"/>
      <c r="I68" s="36">
        <v>400000000</v>
      </c>
      <c r="J68" s="31"/>
      <c r="K68" s="36">
        <f>2876270.67-171208.33</f>
        <v>2705062.34</v>
      </c>
      <c r="L68" s="31"/>
      <c r="M68" s="36">
        <v>452000</v>
      </c>
      <c r="N68" s="31"/>
      <c r="O68" s="36">
        <f t="shared" si="26"/>
        <v>396842937.66000003</v>
      </c>
      <c r="P68" s="31"/>
      <c r="Q68" s="37">
        <f t="shared" si="27"/>
        <v>0.99210734415000001</v>
      </c>
      <c r="R68" s="31"/>
      <c r="S68" s="37">
        <f t="shared" si="30"/>
        <v>3.3435068970409577E-2</v>
      </c>
      <c r="T68" s="31"/>
      <c r="U68" s="36">
        <v>400000000</v>
      </c>
      <c r="V68" s="31"/>
      <c r="W68" s="36">
        <f t="shared" si="28"/>
        <v>13374027.58816383</v>
      </c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</row>
    <row r="69" spans="1:44" ht="15.75" x14ac:dyDescent="0.25">
      <c r="A69" s="30">
        <f>A68+1</f>
        <v>46</v>
      </c>
      <c r="B69" s="31"/>
      <c r="C69" s="32">
        <v>3.2500000000000001E-2</v>
      </c>
      <c r="E69" s="34">
        <v>55227</v>
      </c>
      <c r="F69" s="35"/>
      <c r="G69" s="56">
        <v>44249</v>
      </c>
      <c r="H69" s="31"/>
      <c r="I69" s="36">
        <v>750000000</v>
      </c>
      <c r="J69" s="31"/>
      <c r="K69" s="36">
        <v>7142232.25</v>
      </c>
      <c r="L69" s="31"/>
      <c r="M69" s="36">
        <v>727500</v>
      </c>
      <c r="N69" s="31"/>
      <c r="O69" s="36">
        <f t="shared" si="26"/>
        <v>742130267.75</v>
      </c>
      <c r="P69" s="31"/>
      <c r="Q69" s="37">
        <f t="shared" ref="Q69:Q73" si="31">O69/U69</f>
        <v>0.98950702366666665</v>
      </c>
      <c r="R69" s="31"/>
      <c r="S69" s="37">
        <f t="shared" ref="S69:S73" si="32">YIELD(G69,E69,C69,Q69*100,100,2,0)</f>
        <v>3.3052558042197484E-2</v>
      </c>
      <c r="T69" s="31"/>
      <c r="U69" s="36">
        <f>I69</f>
        <v>750000000</v>
      </c>
      <c r="V69" s="31"/>
      <c r="W69" s="36">
        <v>24789418.531648114</v>
      </c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</row>
    <row r="70" spans="1:44" ht="15.75" x14ac:dyDescent="0.25">
      <c r="A70" s="30">
        <f t="shared" si="29"/>
        <v>47</v>
      </c>
      <c r="B70" s="31"/>
      <c r="C70" s="32">
        <v>2.1999999999999999E-2</v>
      </c>
      <c r="E70" s="34">
        <v>45545</v>
      </c>
      <c r="F70" s="35"/>
      <c r="G70" s="56">
        <v>43718</v>
      </c>
      <c r="H70" s="31"/>
      <c r="I70" s="36">
        <v>400000000</v>
      </c>
      <c r="J70" s="31"/>
      <c r="K70" s="36">
        <v>2758159.68</v>
      </c>
      <c r="L70" s="31"/>
      <c r="M70" s="36">
        <v>320000</v>
      </c>
      <c r="N70" s="31"/>
      <c r="O70" s="36">
        <f t="shared" si="26"/>
        <v>396921840.31999999</v>
      </c>
      <c r="P70" s="31"/>
      <c r="Q70" s="37">
        <f t="shared" si="31"/>
        <v>0.99230460079999994</v>
      </c>
      <c r="R70" s="31"/>
      <c r="S70" s="37">
        <f t="shared" si="32"/>
        <v>2.3640902539529777E-2</v>
      </c>
      <c r="T70" s="31"/>
      <c r="U70" s="36">
        <f t="shared" ref="U70:U73" si="33">I70</f>
        <v>400000000</v>
      </c>
      <c r="V70" s="31"/>
      <c r="W70" s="36">
        <v>9456360.9756358974</v>
      </c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</row>
    <row r="71" spans="1:44" ht="15.75" x14ac:dyDescent="0.25">
      <c r="A71" s="30">
        <f t="shared" si="29"/>
        <v>48</v>
      </c>
      <c r="B71" s="31"/>
      <c r="C71" s="32">
        <v>2.6499999999999999E-2</v>
      </c>
      <c r="E71" s="34">
        <v>47371</v>
      </c>
      <c r="F71" s="35"/>
      <c r="G71" s="56">
        <v>43718</v>
      </c>
      <c r="H71" s="31"/>
      <c r="I71" s="36">
        <v>650000000</v>
      </c>
      <c r="J71" s="31"/>
      <c r="K71" s="36">
        <f>4769102.62+24840404+7049156.8</f>
        <v>36658663.420000002</v>
      </c>
      <c r="L71" s="31"/>
      <c r="M71" s="36">
        <v>4882500</v>
      </c>
      <c r="N71" s="31"/>
      <c r="O71" s="36">
        <f t="shared" si="26"/>
        <v>608458836.58000004</v>
      </c>
      <c r="P71" s="31"/>
      <c r="Q71" s="37">
        <f t="shared" si="31"/>
        <v>0.93609051781538466</v>
      </c>
      <c r="R71" s="31"/>
      <c r="S71" s="37">
        <f t="shared" si="32"/>
        <v>3.4096078777161663E-2</v>
      </c>
      <c r="T71" s="31"/>
      <c r="U71" s="36">
        <f t="shared" si="33"/>
        <v>650000000</v>
      </c>
      <c r="V71" s="31"/>
      <c r="W71" s="36">
        <v>22266932.00550653</v>
      </c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</row>
    <row r="72" spans="1:44" ht="15.75" x14ac:dyDescent="0.25">
      <c r="A72" s="30">
        <f t="shared" si="29"/>
        <v>49</v>
      </c>
      <c r="B72" s="31"/>
      <c r="C72" s="32">
        <v>2.1000000000000001E-2</v>
      </c>
      <c r="E72" s="34">
        <v>45137</v>
      </c>
      <c r="F72" s="35"/>
      <c r="G72" s="56">
        <v>43838</v>
      </c>
      <c r="H72" s="31"/>
      <c r="I72" s="36">
        <v>700000000</v>
      </c>
      <c r="J72" s="31"/>
      <c r="K72" s="36">
        <v>2931354.4</v>
      </c>
      <c r="L72" s="31"/>
      <c r="M72" s="36">
        <v>147000</v>
      </c>
      <c r="N72" s="31"/>
      <c r="O72" s="36">
        <f t="shared" si="26"/>
        <v>696921645.60000002</v>
      </c>
      <c r="P72" s="31"/>
      <c r="Q72" s="37">
        <f t="shared" si="31"/>
        <v>0.99560235085714288</v>
      </c>
      <c r="R72" s="31"/>
      <c r="S72" s="37">
        <f t="shared" si="32"/>
        <v>2.228959785847406E-2</v>
      </c>
      <c r="T72" s="31"/>
      <c r="U72" s="36">
        <f t="shared" si="33"/>
        <v>700000000</v>
      </c>
      <c r="V72" s="31"/>
      <c r="W72" s="36">
        <v>15602718.500931842</v>
      </c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</row>
    <row r="73" spans="1:44" ht="15.75" x14ac:dyDescent="0.25">
      <c r="A73" s="30">
        <f t="shared" si="29"/>
        <v>50</v>
      </c>
      <c r="B73" s="31"/>
      <c r="C73" s="32">
        <v>3.6999999999999998E-2</v>
      </c>
      <c r="E73" s="34">
        <v>54818</v>
      </c>
      <c r="F73" s="35"/>
      <c r="G73" s="56">
        <v>43838</v>
      </c>
      <c r="H73" s="31"/>
      <c r="I73" s="36">
        <v>500000000</v>
      </c>
      <c r="J73" s="31"/>
      <c r="K73" s="36">
        <f>4707331.18+13682688.8</f>
        <v>18390019.98</v>
      </c>
      <c r="L73" s="31"/>
      <c r="M73" s="36">
        <v>1630000</v>
      </c>
      <c r="N73" s="31"/>
      <c r="O73" s="36">
        <f t="shared" si="26"/>
        <v>479979980.01999998</v>
      </c>
      <c r="P73" s="31"/>
      <c r="Q73" s="37">
        <f t="shared" si="31"/>
        <v>0.95995996003999995</v>
      </c>
      <c r="R73" s="31"/>
      <c r="S73" s="37">
        <f t="shared" si="32"/>
        <v>3.928015848800348E-2</v>
      </c>
      <c r="T73" s="31"/>
      <c r="U73" s="36">
        <f t="shared" si="33"/>
        <v>500000000</v>
      </c>
      <c r="V73" s="31"/>
      <c r="W73" s="36">
        <v>20233957.978907861</v>
      </c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</row>
    <row r="74" spans="1:44" ht="15.75" x14ac:dyDescent="0.25">
      <c r="A74" s="30">
        <f>A73+1</f>
        <v>51</v>
      </c>
      <c r="B74" s="31"/>
      <c r="C74" s="44" t="s">
        <v>62</v>
      </c>
      <c r="E74" s="34"/>
      <c r="F74" s="35"/>
      <c r="G74" s="56"/>
      <c r="H74" s="31"/>
      <c r="I74" s="57"/>
      <c r="J74" s="31"/>
      <c r="K74" s="57"/>
      <c r="L74" s="31"/>
      <c r="M74" s="57"/>
      <c r="N74" s="31"/>
      <c r="O74" s="57"/>
      <c r="P74" s="31"/>
      <c r="Q74" s="37"/>
      <c r="R74" s="31"/>
      <c r="S74" s="58"/>
      <c r="T74" s="31"/>
      <c r="U74" s="57">
        <v>-169551576.28000018</v>
      </c>
      <c r="V74" s="31"/>
      <c r="W74" s="57">
        <v>9806277.8399999999</v>
      </c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</row>
    <row r="75" spans="1:44" ht="6" customHeight="1" x14ac:dyDescent="0.25">
      <c r="A75" s="30"/>
      <c r="B75" s="31"/>
      <c r="C75" s="44"/>
      <c r="E75" s="34"/>
      <c r="F75" s="35"/>
      <c r="G75" s="56"/>
      <c r="H75" s="31"/>
      <c r="I75" s="36"/>
      <c r="J75" s="31"/>
      <c r="K75" s="36"/>
      <c r="L75" s="31"/>
      <c r="M75" s="36"/>
      <c r="N75" s="31"/>
      <c r="O75" s="36"/>
      <c r="P75" s="31"/>
      <c r="Q75" s="37"/>
      <c r="R75" s="31"/>
      <c r="S75" s="37"/>
      <c r="T75" s="31"/>
      <c r="U75" s="36"/>
      <c r="V75" s="31"/>
      <c r="W75" s="36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</row>
    <row r="76" spans="1:44" ht="16.5" thickBot="1" x14ac:dyDescent="0.3">
      <c r="A76" s="30">
        <f>A74+1</f>
        <v>52</v>
      </c>
      <c r="B76" s="31"/>
      <c r="C76" s="44" t="s">
        <v>68</v>
      </c>
      <c r="D76" s="31"/>
      <c r="E76" s="31"/>
      <c r="F76" s="31"/>
      <c r="G76" s="31"/>
      <c r="H76" s="31"/>
      <c r="I76" s="9">
        <f>SUM(I59:I74)</f>
        <v>7575000000</v>
      </c>
      <c r="J76" s="18"/>
      <c r="K76" s="9">
        <f>SUM(K59:K74)</f>
        <v>104026832.45</v>
      </c>
      <c r="L76" s="18"/>
      <c r="M76" s="9">
        <f>SUM(M59:M74)</f>
        <v>17865401.98</v>
      </c>
      <c r="N76" s="18"/>
      <c r="O76" s="9">
        <f>SUM(O59:O74)</f>
        <v>6703194765.5699997</v>
      </c>
      <c r="P76" s="18"/>
      <c r="Q76" s="18"/>
      <c r="R76" s="18"/>
      <c r="S76" s="48">
        <f>W76/U76</f>
        <v>4.0334665353530211E-2</v>
      </c>
      <c r="T76" s="18"/>
      <c r="U76" s="9">
        <f>SUM(U59:U74)</f>
        <v>6655535423.7200003</v>
      </c>
      <c r="V76" s="18"/>
      <c r="W76" s="9">
        <f>SUM(W59:W74)</f>
        <v>268448794.0643121</v>
      </c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</row>
    <row r="77" spans="1:44" ht="6" customHeight="1" thickTop="1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</row>
    <row r="78" spans="1:44" ht="15.75" x14ac:dyDescent="0.25">
      <c r="A78" s="53" t="s">
        <v>69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</row>
    <row r="79" spans="1:44" ht="6" customHeight="1" x14ac:dyDescent="0.2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61"/>
      <c r="X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</row>
    <row r="80" spans="1:44" ht="15.75" x14ac:dyDescent="0.25">
      <c r="A80" s="30">
        <f>A76+1</f>
        <v>53</v>
      </c>
      <c r="B80" s="31"/>
      <c r="C80" s="32">
        <v>3.8600000000000002E-2</v>
      </c>
      <c r="D80" s="33"/>
      <c r="E80" s="34">
        <v>52647</v>
      </c>
      <c r="F80" s="35"/>
      <c r="G80" s="34">
        <v>41690</v>
      </c>
      <c r="H80" s="31"/>
      <c r="I80" s="10">
        <v>483320000</v>
      </c>
      <c r="J80" s="31"/>
      <c r="K80" s="10">
        <v>9449146.2893652618</v>
      </c>
      <c r="L80" s="31"/>
      <c r="M80" s="36">
        <v>0</v>
      </c>
      <c r="N80" s="31"/>
      <c r="O80" s="10">
        <f t="shared" ref="O80:O93" si="34">I80-K80-M80</f>
        <v>473870853.71063471</v>
      </c>
      <c r="P80" s="31"/>
      <c r="Q80" s="37">
        <f t="shared" ref="Q80:Q86" si="35">O80/I80</f>
        <v>0.98044950283587418</v>
      </c>
      <c r="R80" s="31"/>
      <c r="S80" s="37">
        <f t="shared" ref="S80:S86" si="36">YIELD(G80,E80,C80,Q80*100,100,4,0)</f>
        <v>3.9718152194836848E-2</v>
      </c>
      <c r="T80" s="31"/>
      <c r="U80" s="13">
        <v>483320000</v>
      </c>
      <c r="V80" s="31"/>
      <c r="W80" s="10">
        <v>19559310.853302371</v>
      </c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</row>
    <row r="81" spans="1:44" ht="15.75" x14ac:dyDescent="0.25">
      <c r="A81" s="30">
        <f t="shared" ref="A81:A93" si="37">A80+1</f>
        <v>54</v>
      </c>
      <c r="B81" s="31"/>
      <c r="C81" s="32">
        <v>3.4880000000000001E-2</v>
      </c>
      <c r="D81" s="33"/>
      <c r="E81" s="34">
        <v>52647</v>
      </c>
      <c r="F81" s="35"/>
      <c r="G81" s="34">
        <v>41692</v>
      </c>
      <c r="H81" s="31"/>
      <c r="I81" s="10">
        <v>483320000</v>
      </c>
      <c r="J81" s="31"/>
      <c r="K81" s="36">
        <v>9449146.2893652618</v>
      </c>
      <c r="L81" s="31"/>
      <c r="M81" s="36">
        <v>0</v>
      </c>
      <c r="N81" s="31"/>
      <c r="O81" s="36">
        <f t="shared" si="34"/>
        <v>473870853.71063471</v>
      </c>
      <c r="P81" s="31"/>
      <c r="Q81" s="37">
        <f t="shared" si="35"/>
        <v>0.98044950283587418</v>
      </c>
      <c r="R81" s="31"/>
      <c r="S81" s="37">
        <f t="shared" si="36"/>
        <v>3.594777172780933E-2</v>
      </c>
      <c r="T81" s="31"/>
      <c r="U81" s="19">
        <v>483320000</v>
      </c>
      <c r="V81" s="31"/>
      <c r="W81" s="36">
        <v>17701894.09269122</v>
      </c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</row>
    <row r="82" spans="1:44" ht="15.75" x14ac:dyDescent="0.25">
      <c r="A82" s="30">
        <f t="shared" si="37"/>
        <v>55</v>
      </c>
      <c r="B82" s="31"/>
      <c r="C82" s="32">
        <v>3.0020000000000002E-2</v>
      </c>
      <c r="D82" s="33"/>
      <c r="E82" s="34">
        <v>52647</v>
      </c>
      <c r="F82" s="35"/>
      <c r="G82" s="34">
        <v>41993</v>
      </c>
      <c r="H82" s="31"/>
      <c r="I82" s="36">
        <v>193328000</v>
      </c>
      <c r="J82" s="31"/>
      <c r="K82" s="36">
        <v>3779658.515746105</v>
      </c>
      <c r="L82" s="31"/>
      <c r="M82" s="36">
        <v>0</v>
      </c>
      <c r="N82" s="31"/>
      <c r="O82" s="36">
        <f t="shared" si="34"/>
        <v>189548341.48425388</v>
      </c>
      <c r="P82" s="31"/>
      <c r="Q82" s="37">
        <f t="shared" si="35"/>
        <v>0.98044950283587418</v>
      </c>
      <c r="R82" s="31"/>
      <c r="S82" s="37">
        <f t="shared" si="36"/>
        <v>3.1041000072595554E-2</v>
      </c>
      <c r="T82" s="31"/>
      <c r="U82" s="19">
        <v>193328000</v>
      </c>
      <c r="V82" s="31"/>
      <c r="W82" s="36">
        <v>6113831.657749773</v>
      </c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</row>
    <row r="83" spans="1:44" ht="15.75" x14ac:dyDescent="0.25">
      <c r="A83" s="30">
        <f t="shared" si="37"/>
        <v>56</v>
      </c>
      <c r="B83" s="31"/>
      <c r="C83" s="32">
        <v>3.2829999999999998E-2</v>
      </c>
      <c r="D83" s="33"/>
      <c r="E83" s="34">
        <v>52647</v>
      </c>
      <c r="F83" s="35"/>
      <c r="G83" s="34">
        <v>42167</v>
      </c>
      <c r="H83" s="31"/>
      <c r="I83" s="36">
        <v>579984000</v>
      </c>
      <c r="J83" s="31"/>
      <c r="K83" s="36">
        <f>11338975.5472383+5514000</f>
        <v>16852975.547238298</v>
      </c>
      <c r="L83" s="31"/>
      <c r="M83" s="36">
        <v>0</v>
      </c>
      <c r="N83" s="31"/>
      <c r="O83" s="36">
        <f t="shared" si="34"/>
        <v>563131024.45276165</v>
      </c>
      <c r="P83" s="31"/>
      <c r="Q83" s="37">
        <f t="shared" si="35"/>
        <v>0.97094234401769985</v>
      </c>
      <c r="R83" s="31"/>
      <c r="S83" s="37">
        <f t="shared" si="36"/>
        <v>3.4427739891644327E-2</v>
      </c>
      <c r="T83" s="31"/>
      <c r="U83" s="19">
        <v>579984000</v>
      </c>
      <c r="V83" s="31"/>
      <c r="W83" s="36">
        <v>20588910.034461919</v>
      </c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</row>
    <row r="84" spans="1:44" ht="15.75" x14ac:dyDescent="0.25">
      <c r="A84" s="30">
        <f t="shared" si="37"/>
        <v>57</v>
      </c>
      <c r="B84" s="31"/>
      <c r="C84" s="32">
        <v>3.0720000000000001E-2</v>
      </c>
      <c r="D84" s="33"/>
      <c r="E84" s="34">
        <v>52647</v>
      </c>
      <c r="F84" s="35"/>
      <c r="G84" s="34">
        <v>42347</v>
      </c>
      <c r="H84" s="31"/>
      <c r="I84" s="36">
        <v>386656000</v>
      </c>
      <c r="J84" s="31"/>
      <c r="K84" s="36">
        <f>7559317.03149221+16401141.3</f>
        <v>23960458.331492212</v>
      </c>
      <c r="L84" s="31"/>
      <c r="M84" s="36">
        <v>0</v>
      </c>
      <c r="N84" s="31"/>
      <c r="O84" s="36">
        <f t="shared" si="34"/>
        <v>362695541.66850781</v>
      </c>
      <c r="P84" s="31"/>
      <c r="Q84" s="37">
        <f t="shared" si="35"/>
        <v>0.93803158794511865</v>
      </c>
      <c r="R84" s="31"/>
      <c r="S84" s="37">
        <f t="shared" si="36"/>
        <v>3.4151474873555292E-2</v>
      </c>
      <c r="T84" s="31"/>
      <c r="U84" s="19">
        <v>386656000</v>
      </c>
      <c r="V84" s="31"/>
      <c r="W84" s="36">
        <v>14177096.871087955</v>
      </c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</row>
    <row r="85" spans="1:44" ht="15.75" x14ac:dyDescent="0.25">
      <c r="A85" s="30">
        <f t="shared" si="37"/>
        <v>58</v>
      </c>
      <c r="B85" s="31"/>
      <c r="C85" s="32">
        <v>2.571E-2</v>
      </c>
      <c r="D85" s="33"/>
      <c r="E85" s="34">
        <v>52647</v>
      </c>
      <c r="F85" s="35"/>
      <c r="G85" s="34">
        <v>42529</v>
      </c>
      <c r="H85" s="31"/>
      <c r="I85" s="36">
        <v>289992000</v>
      </c>
      <c r="J85" s="31"/>
      <c r="K85" s="36">
        <v>5669487.7736191573</v>
      </c>
      <c r="L85" s="31"/>
      <c r="M85" s="36">
        <v>0</v>
      </c>
      <c r="N85" s="31"/>
      <c r="O85" s="36">
        <f t="shared" si="34"/>
        <v>284322512.22638083</v>
      </c>
      <c r="P85" s="31"/>
      <c r="Q85" s="37">
        <f t="shared" si="35"/>
        <v>0.98044950283587418</v>
      </c>
      <c r="R85" s="31"/>
      <c r="S85" s="37">
        <f t="shared" si="36"/>
        <v>2.6710882575202176E-2</v>
      </c>
      <c r="T85" s="31"/>
      <c r="U85" s="19">
        <v>289992000</v>
      </c>
      <c r="V85" s="31"/>
      <c r="W85" s="36">
        <v>7890697.7811173918</v>
      </c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</row>
    <row r="86" spans="1:44" ht="15.75" x14ac:dyDescent="0.25">
      <c r="A86" s="30">
        <f t="shared" si="37"/>
        <v>59</v>
      </c>
      <c r="B86" s="31"/>
      <c r="C86" s="32">
        <v>3.1419999999999997E-2</v>
      </c>
      <c r="D86" s="33"/>
      <c r="E86" s="34">
        <v>52647</v>
      </c>
      <c r="F86" s="35"/>
      <c r="G86" s="34">
        <v>42712</v>
      </c>
      <c r="H86" s="31"/>
      <c r="I86" s="36">
        <v>120830000</v>
      </c>
      <c r="J86" s="31"/>
      <c r="K86" s="36">
        <v>2362286.5723413154</v>
      </c>
      <c r="L86" s="31"/>
      <c r="M86" s="36">
        <v>0</v>
      </c>
      <c r="N86" s="31"/>
      <c r="O86" s="36">
        <f t="shared" si="34"/>
        <v>118467713.42765868</v>
      </c>
      <c r="P86" s="31"/>
      <c r="Q86" s="37">
        <f t="shared" si="35"/>
        <v>0.98044950283587418</v>
      </c>
      <c r="R86" s="31"/>
      <c r="S86" s="37">
        <f t="shared" si="36"/>
        <v>3.2505190106226892E-2</v>
      </c>
      <c r="T86" s="31"/>
      <c r="U86" s="19">
        <v>120830000</v>
      </c>
      <c r="V86" s="31"/>
      <c r="W86" s="36">
        <v>4001344.9041375876</v>
      </c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</row>
    <row r="87" spans="1:44" ht="15.75" x14ac:dyDescent="0.25">
      <c r="A87" s="30">
        <f t="shared" si="37"/>
        <v>60</v>
      </c>
      <c r="B87" s="31"/>
      <c r="C87" s="32">
        <v>3.2129999999999999E-2</v>
      </c>
      <c r="D87" s="33"/>
      <c r="E87" s="34">
        <v>52648</v>
      </c>
      <c r="F87" s="35"/>
      <c r="G87" s="34">
        <v>43544</v>
      </c>
      <c r="H87" s="31"/>
      <c r="I87" s="62">
        <v>807144400</v>
      </c>
      <c r="J87" s="31"/>
      <c r="K87" s="62">
        <v>15780074.303239988</v>
      </c>
      <c r="L87" s="31"/>
      <c r="M87" s="36">
        <v>0</v>
      </c>
      <c r="N87" s="31"/>
      <c r="O87" s="36">
        <f t="shared" si="34"/>
        <v>791364325.69676006</v>
      </c>
      <c r="P87" s="31"/>
      <c r="Q87" s="37">
        <f t="shared" ref="Q87:Q93" si="38">O87/I87</f>
        <v>0.98044950283587429</v>
      </c>
      <c r="R87" s="31"/>
      <c r="S87" s="37">
        <f t="shared" ref="S87:S93" si="39">YIELD(G87,E87,C87,Q87*100,100,4,0)</f>
        <v>3.3287064260381374E-2</v>
      </c>
      <c r="T87" s="31"/>
      <c r="U87" s="19">
        <v>807144400</v>
      </c>
      <c r="V87" s="31"/>
      <c r="W87" s="62">
        <v>27371175.881265722</v>
      </c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</row>
    <row r="88" spans="1:44" ht="15.75" x14ac:dyDescent="0.25">
      <c r="A88" s="30">
        <f t="shared" si="37"/>
        <v>61</v>
      </c>
      <c r="B88" s="31"/>
      <c r="C88" s="32">
        <v>2.537E-2</v>
      </c>
      <c r="D88" s="33"/>
      <c r="E88" s="34">
        <v>52649</v>
      </c>
      <c r="F88" s="35"/>
      <c r="G88" s="34">
        <v>43819</v>
      </c>
      <c r="H88" s="31"/>
      <c r="I88" s="62">
        <v>2328748.84</v>
      </c>
      <c r="J88" s="31"/>
      <c r="K88" s="62">
        <v>45528.197592381148</v>
      </c>
      <c r="L88" s="31"/>
      <c r="M88" s="36">
        <v>0</v>
      </c>
      <c r="N88" s="31"/>
      <c r="O88" s="36">
        <f t="shared" si="34"/>
        <v>2283220.6424076189</v>
      </c>
      <c r="P88" s="31"/>
      <c r="Q88" s="37">
        <f t="shared" si="38"/>
        <v>0.98044950283587429</v>
      </c>
      <c r="R88" s="31"/>
      <c r="S88" s="37">
        <f t="shared" si="39"/>
        <v>2.6467257544053987E-2</v>
      </c>
      <c r="T88" s="31"/>
      <c r="U88" s="19">
        <v>2328748.84</v>
      </c>
      <c r="V88" s="31"/>
      <c r="W88" s="62">
        <v>62782.665927398244</v>
      </c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</row>
    <row r="89" spans="1:44" ht="15.75" x14ac:dyDescent="0.25">
      <c r="A89" s="30">
        <f t="shared" si="37"/>
        <v>62</v>
      </c>
      <c r="B89" s="31"/>
      <c r="C89" s="32">
        <v>2.537E-2</v>
      </c>
      <c r="D89" s="33"/>
      <c r="E89" s="34">
        <v>52650</v>
      </c>
      <c r="F89" s="35"/>
      <c r="G89" s="34">
        <v>43819</v>
      </c>
      <c r="H89" s="31"/>
      <c r="I89" s="62">
        <v>367894371.16000003</v>
      </c>
      <c r="J89" s="31"/>
      <c r="K89" s="62">
        <f>2776186.44414865+17570090</f>
        <v>20346276.444148649</v>
      </c>
      <c r="L89" s="31"/>
      <c r="M89" s="36">
        <v>0</v>
      </c>
      <c r="N89" s="31"/>
      <c r="O89" s="36">
        <f t="shared" si="34"/>
        <v>347548094.71585137</v>
      </c>
      <c r="P89" s="31"/>
      <c r="Q89" s="37">
        <f t="shared" si="38"/>
        <v>0.94469533094514269</v>
      </c>
      <c r="R89" s="31"/>
      <c r="S89" s="37">
        <f t="shared" si="39"/>
        <v>2.854464137798152E-2</v>
      </c>
      <c r="T89" s="31"/>
      <c r="U89" s="19">
        <v>367894371.16000003</v>
      </c>
      <c r="V89" s="31"/>
      <c r="W89" s="62">
        <v>10793801.232315423</v>
      </c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</row>
    <row r="90" spans="1:44" ht="15.75" x14ac:dyDescent="0.25">
      <c r="A90" s="30">
        <f t="shared" si="37"/>
        <v>63</v>
      </c>
      <c r="B90" s="31"/>
      <c r="C90" s="32">
        <v>1.652E-2</v>
      </c>
      <c r="D90" s="33"/>
      <c r="E90" s="34">
        <v>52651</v>
      </c>
      <c r="F90" s="35"/>
      <c r="G90" s="34">
        <v>43987</v>
      </c>
      <c r="H90" s="31"/>
      <c r="I90" s="62">
        <v>501686160</v>
      </c>
      <c r="J90" s="31"/>
      <c r="K90" s="62">
        <v>3785799.4734126101</v>
      </c>
      <c r="L90" s="31"/>
      <c r="M90" s="36">
        <v>0</v>
      </c>
      <c r="N90" s="31"/>
      <c r="O90" s="36">
        <f t="shared" si="34"/>
        <v>497900360.52658737</v>
      </c>
      <c r="P90" s="31"/>
      <c r="Q90" s="37">
        <f t="shared" si="38"/>
        <v>0.99245384908881551</v>
      </c>
      <c r="R90" s="31"/>
      <c r="S90" s="37">
        <f t="shared" si="39"/>
        <v>1.6906799857774667E-2</v>
      </c>
      <c r="T90" s="31"/>
      <c r="U90" s="19">
        <v>501686160</v>
      </c>
      <c r="V90" s="31"/>
      <c r="W90" s="62">
        <v>8641607.6620963514</v>
      </c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</row>
    <row r="91" spans="1:44" ht="15.75" x14ac:dyDescent="0.25">
      <c r="A91" s="30">
        <f t="shared" si="37"/>
        <v>64</v>
      </c>
      <c r="B91" s="31"/>
      <c r="C91" s="32">
        <v>1.737E-2</v>
      </c>
      <c r="D91" s="33"/>
      <c r="E91" s="34">
        <v>52652</v>
      </c>
      <c r="F91" s="35"/>
      <c r="G91" s="34">
        <v>44185</v>
      </c>
      <c r="H91" s="31"/>
      <c r="I91" s="62">
        <v>318024560</v>
      </c>
      <c r="J91" s="31"/>
      <c r="K91" s="62">
        <v>2399861.3232230227</v>
      </c>
      <c r="L91" s="31"/>
      <c r="M91" s="36">
        <v>0</v>
      </c>
      <c r="N91" s="31"/>
      <c r="O91" s="36">
        <f t="shared" si="34"/>
        <v>315624698.67677701</v>
      </c>
      <c r="P91" s="31"/>
      <c r="Q91" s="37">
        <f t="shared" si="38"/>
        <v>0.99245384908881562</v>
      </c>
      <c r="R91" s="31"/>
      <c r="S91" s="37">
        <f t="shared" si="39"/>
        <v>1.7767776652333523E-2</v>
      </c>
      <c r="T91" s="31"/>
      <c r="U91" s="19">
        <v>318024560</v>
      </c>
      <c r="V91" s="31"/>
      <c r="W91" s="62">
        <v>5757048.2024035966</v>
      </c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</row>
    <row r="92" spans="1:44" ht="15.75" x14ac:dyDescent="0.25">
      <c r="A92" s="30">
        <f t="shared" si="37"/>
        <v>65</v>
      </c>
      <c r="B92" s="31"/>
      <c r="C92" s="32">
        <v>2.4340000000000001E-2</v>
      </c>
      <c r="D92" s="33"/>
      <c r="E92" s="34">
        <v>52653</v>
      </c>
      <c r="F92" s="35"/>
      <c r="G92" s="34">
        <v>44350</v>
      </c>
      <c r="H92" s="31"/>
      <c r="I92" s="62">
        <v>358623440</v>
      </c>
      <c r="J92" s="31"/>
      <c r="K92" s="62">
        <v>2706226.5985280895</v>
      </c>
      <c r="L92" s="31"/>
      <c r="M92" s="36">
        <v>0</v>
      </c>
      <c r="N92" s="31"/>
      <c r="O92" s="36">
        <f t="shared" si="34"/>
        <v>355917213.40147191</v>
      </c>
      <c r="P92" s="31"/>
      <c r="Q92" s="37">
        <f t="shared" si="38"/>
        <v>0.99245384908881562</v>
      </c>
      <c r="R92" s="31"/>
      <c r="S92" s="37">
        <f t="shared" si="39"/>
        <v>2.4775111553838235E-2</v>
      </c>
      <c r="T92" s="31"/>
      <c r="U92" s="19">
        <v>358623440</v>
      </c>
      <c r="V92" s="31"/>
      <c r="W92" s="62">
        <v>9053162.4298275914</v>
      </c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</row>
    <row r="93" spans="1:44" ht="15.75" x14ac:dyDescent="0.25">
      <c r="A93" s="30">
        <f t="shared" si="37"/>
        <v>66</v>
      </c>
      <c r="B93" s="31"/>
      <c r="C93" s="32">
        <v>2.1780000000000001E-2</v>
      </c>
      <c r="D93" s="33"/>
      <c r="E93" s="34">
        <v>52654</v>
      </c>
      <c r="F93" s="35"/>
      <c r="G93" s="34">
        <v>44550</v>
      </c>
      <c r="H93" s="31"/>
      <c r="I93" s="57">
        <v>68632896</v>
      </c>
      <c r="J93" s="31"/>
      <c r="K93" s="57">
        <v>517914.19068762515</v>
      </c>
      <c r="L93" s="31"/>
      <c r="M93" s="57">
        <v>0</v>
      </c>
      <c r="N93" s="31"/>
      <c r="O93" s="57">
        <f t="shared" si="34"/>
        <v>68114981.809312373</v>
      </c>
      <c r="P93" s="31"/>
      <c r="Q93" s="58">
        <f t="shared" si="38"/>
        <v>0.99245384908881551</v>
      </c>
      <c r="R93" s="31"/>
      <c r="S93" s="58">
        <f t="shared" si="39"/>
        <v>2.2211551403687031E-2</v>
      </c>
      <c r="T93" s="57"/>
      <c r="U93" s="57">
        <v>68632896</v>
      </c>
      <c r="V93" s="31"/>
      <c r="W93" s="57">
        <v>1059672.3236985411</v>
      </c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</row>
    <row r="94" spans="1:44" ht="6" customHeight="1" x14ac:dyDescent="0.25">
      <c r="A94" s="30"/>
      <c r="B94" s="31"/>
      <c r="C94" s="32"/>
      <c r="D94" s="33"/>
      <c r="E94" s="34"/>
      <c r="F94" s="35"/>
      <c r="G94" s="34"/>
      <c r="H94" s="31"/>
      <c r="I94" s="36"/>
      <c r="J94" s="31"/>
      <c r="K94" s="36"/>
      <c r="L94" s="31"/>
      <c r="M94" s="36"/>
      <c r="N94" s="31"/>
      <c r="O94" s="36"/>
      <c r="P94" s="31"/>
      <c r="Q94" s="37"/>
      <c r="R94" s="31"/>
      <c r="S94" s="37"/>
      <c r="T94" s="31"/>
      <c r="U94" s="19"/>
      <c r="V94" s="31"/>
      <c r="W94" s="36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</row>
    <row r="95" spans="1:44" ht="16.5" thickBot="1" x14ac:dyDescent="0.3">
      <c r="A95" s="30">
        <f>A93+1</f>
        <v>67</v>
      </c>
      <c r="B95" s="31"/>
      <c r="C95" s="31" t="s">
        <v>70</v>
      </c>
      <c r="D95" s="31"/>
      <c r="E95" s="31"/>
      <c r="F95" s="31"/>
      <c r="G95" s="31"/>
      <c r="H95" s="31"/>
      <c r="I95" s="9">
        <f>SUM(I80:I93)</f>
        <v>4961764576</v>
      </c>
      <c r="J95" s="18"/>
      <c r="K95" s="9">
        <f>SUM(K80:K93)</f>
        <v>117104839.84999996</v>
      </c>
      <c r="L95" s="18"/>
      <c r="M95" s="9">
        <f>SUM(M80:M86)</f>
        <v>0</v>
      </c>
      <c r="N95" s="18"/>
      <c r="O95" s="9">
        <f>SUM(O80:O86)</f>
        <v>2465906840.6808324</v>
      </c>
      <c r="P95" s="18"/>
      <c r="Q95" s="18"/>
      <c r="R95" s="18"/>
      <c r="S95" s="48">
        <f>W95/U95</f>
        <v>3.0789920451091322E-2</v>
      </c>
      <c r="T95" s="18"/>
      <c r="U95" s="9">
        <f>SUM(U80:U93)</f>
        <v>4961764576</v>
      </c>
      <c r="V95" s="18"/>
      <c r="W95" s="9">
        <f>SUM(W80:W93)</f>
        <v>152772336.59208286</v>
      </c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</row>
    <row r="96" spans="1:44" ht="16.5" thickTop="1" x14ac:dyDescent="0.25">
      <c r="A96" s="53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</row>
    <row r="97" spans="1:44" ht="15.75" x14ac:dyDescent="0.25">
      <c r="A97" s="53" t="s">
        <v>76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</row>
    <row r="98" spans="1:44" ht="6" customHeight="1" x14ac:dyDescent="0.2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</row>
    <row r="99" spans="1:44" ht="15.75" x14ac:dyDescent="0.25">
      <c r="A99" s="30">
        <f>A95+1</f>
        <v>68</v>
      </c>
      <c r="B99" s="31"/>
      <c r="C99" s="49">
        <v>7.1570937599999994E-3</v>
      </c>
      <c r="D99" s="44"/>
      <c r="E99" s="63">
        <v>44721</v>
      </c>
      <c r="F99" s="44"/>
      <c r="G99" s="63">
        <v>43920</v>
      </c>
      <c r="H99" s="44"/>
      <c r="I99" s="18">
        <v>125000000</v>
      </c>
      <c r="J99" s="18"/>
      <c r="K99" s="18">
        <v>0</v>
      </c>
      <c r="L99" s="18"/>
      <c r="M99" s="18">
        <v>0</v>
      </c>
      <c r="N99" s="18"/>
      <c r="O99" s="57">
        <f t="shared" ref="O99" si="40">I99-K99-M99</f>
        <v>125000000</v>
      </c>
      <c r="P99" s="31"/>
      <c r="Q99" s="58">
        <f t="shared" ref="Q99" si="41">O99/I99</f>
        <v>1</v>
      </c>
      <c r="R99" s="31"/>
      <c r="S99" s="58">
        <f t="shared" ref="S99" si="42">YIELD(G99,E99,C99,Q99*100,100,4,0)</f>
        <v>7.1569620999678736E-3</v>
      </c>
      <c r="T99" s="57"/>
      <c r="U99" s="18">
        <f>I99</f>
        <v>125000000</v>
      </c>
      <c r="V99" s="31"/>
      <c r="W99" s="57">
        <v>894620.26249598421</v>
      </c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</row>
    <row r="100" spans="1:44" ht="6" customHeight="1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</row>
    <row r="101" spans="1:44" ht="15.75" x14ac:dyDescent="0.25">
      <c r="A101" s="53" t="s">
        <v>71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</row>
    <row r="102" spans="1:44" ht="6" customHeight="1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</row>
    <row r="103" spans="1:44" ht="15.75" x14ac:dyDescent="0.25">
      <c r="A103" s="30">
        <f>A99+1</f>
        <v>69</v>
      </c>
      <c r="B103" s="31"/>
      <c r="C103" s="49">
        <v>0.05</v>
      </c>
      <c r="D103" s="44"/>
      <c r="E103" s="63">
        <v>64894</v>
      </c>
      <c r="F103" s="44"/>
      <c r="G103" s="63">
        <v>42979</v>
      </c>
      <c r="H103" s="44"/>
      <c r="I103" s="18">
        <v>270000000</v>
      </c>
      <c r="J103" s="18"/>
      <c r="K103" s="18">
        <v>7564746.4199999897</v>
      </c>
      <c r="L103" s="18"/>
      <c r="M103" s="18">
        <v>0</v>
      </c>
      <c r="N103" s="18"/>
      <c r="O103" s="18">
        <f>I103-M103-K103</f>
        <v>262435253.58000001</v>
      </c>
      <c r="P103" s="44"/>
      <c r="Q103" s="49">
        <f>O103/I103</f>
        <v>0.97198242066666674</v>
      </c>
      <c r="R103" s="44"/>
      <c r="S103" s="49">
        <f>YIELD(G103,E103,C103,Q103*100,100,2,0)</f>
        <v>5.1514943903548605E-2</v>
      </c>
      <c r="T103" s="44"/>
      <c r="U103" s="18">
        <f>+I103</f>
        <v>270000000</v>
      </c>
      <c r="V103" s="18"/>
      <c r="W103" s="36">
        <v>13889140.084180301</v>
      </c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</row>
    <row r="104" spans="1:44" ht="6" customHeight="1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</row>
    <row r="105" spans="1:44" ht="15.75" x14ac:dyDescent="0.25">
      <c r="A105" s="53" t="s">
        <v>72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</row>
    <row r="106" spans="1:44" ht="6" customHeight="1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61"/>
      <c r="X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</row>
    <row r="107" spans="1:44" ht="15.75" x14ac:dyDescent="0.25">
      <c r="A107" s="30">
        <f>A103+1</f>
        <v>70</v>
      </c>
      <c r="B107" s="31"/>
      <c r="C107" s="49"/>
      <c r="D107" s="44"/>
      <c r="E107" s="63">
        <v>47664</v>
      </c>
      <c r="F107" s="44"/>
      <c r="G107" s="63">
        <v>42005</v>
      </c>
      <c r="H107" s="44"/>
      <c r="I107" s="18">
        <v>110625021.09</v>
      </c>
      <c r="J107" s="18"/>
      <c r="K107" s="18"/>
      <c r="L107" s="18"/>
      <c r="M107" s="18"/>
      <c r="N107" s="18"/>
      <c r="O107" s="18">
        <f>I107-K107-M107</f>
        <v>110625021.09</v>
      </c>
      <c r="P107" s="44"/>
      <c r="Q107" s="49"/>
      <c r="R107" s="44"/>
      <c r="S107" s="49"/>
      <c r="T107" s="44"/>
      <c r="U107" s="18">
        <f>O107</f>
        <v>110625021.09</v>
      </c>
      <c r="V107" s="18"/>
      <c r="W107" s="36">
        <v>16942397.070313063</v>
      </c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</row>
    <row r="108" spans="1:44" ht="6" customHeight="1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44"/>
      <c r="T108" s="44"/>
      <c r="U108" s="44"/>
      <c r="V108" s="44"/>
      <c r="W108" s="44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</row>
    <row r="109" spans="1:44" ht="16.5" thickBot="1" x14ac:dyDescent="0.3">
      <c r="A109" s="30">
        <f>A107+1</f>
        <v>71</v>
      </c>
      <c r="B109" s="31"/>
      <c r="C109" s="44" t="s">
        <v>73</v>
      </c>
      <c r="D109" s="31"/>
      <c r="E109" s="31"/>
      <c r="F109" s="31"/>
      <c r="G109" s="31"/>
      <c r="H109" s="31"/>
      <c r="I109" s="20">
        <f>I13+I17+I54+I76+I95+I103+I107+I99</f>
        <v>14633714597.09</v>
      </c>
      <c r="J109" s="31"/>
      <c r="K109" s="31"/>
      <c r="L109" s="31"/>
      <c r="M109" s="31"/>
      <c r="N109" s="31"/>
      <c r="O109" s="20">
        <f>O13+O17+O54+O76+O95+O103+O107+O99</f>
        <v>11239378456.850832</v>
      </c>
      <c r="P109" s="31"/>
      <c r="Q109" s="31"/>
      <c r="R109" s="31"/>
      <c r="S109" s="64">
        <f>W109/U109</f>
        <v>3.4927431913483749E-2</v>
      </c>
      <c r="T109" s="44"/>
      <c r="U109" s="20">
        <f>U13+U17+U54+U76+U95+U99+U103+U107</f>
        <v>13652968195.5</v>
      </c>
      <c r="V109" s="10"/>
      <c r="W109" s="20">
        <f>W13+W17+W54+W76+W95+W103+W107+W99</f>
        <v>476863117.06528533</v>
      </c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</row>
    <row r="110" spans="1:44" ht="6" customHeight="1" thickTop="1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</row>
    <row r="111" spans="1:44" ht="15.75" x14ac:dyDescent="0.25">
      <c r="A111" s="44" t="s">
        <v>74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</row>
    <row r="112" spans="1:44" ht="15.75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</row>
    <row r="113" spans="1:41" ht="15.75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</row>
    <row r="114" spans="1:41" ht="15.75" x14ac:dyDescent="0.25">
      <c r="A114" s="31"/>
      <c r="B114" s="31"/>
      <c r="C114" s="32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</row>
    <row r="115" spans="1:41" ht="15.75" x14ac:dyDescent="0.25">
      <c r="A115" s="31"/>
      <c r="B115" s="31"/>
      <c r="C115" s="32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</row>
    <row r="116" spans="1:41" ht="15.75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</row>
    <row r="117" spans="1:41" ht="15.75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</row>
    <row r="118" spans="1:41" ht="15.75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</row>
    <row r="119" spans="1:41" ht="15.75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</row>
    <row r="120" spans="1:41" ht="15.75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</row>
    <row r="121" spans="1:41" ht="15.75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</row>
    <row r="122" spans="1:41" ht="15.75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</row>
    <row r="123" spans="1:41" ht="15.75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</row>
    <row r="124" spans="1:41" ht="15.75" x14ac:dyDescent="0.25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</row>
    <row r="125" spans="1:41" ht="15.75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</row>
    <row r="126" spans="1:41" ht="15.75" x14ac:dyDescent="0.25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</row>
    <row r="127" spans="1:41" ht="15.75" x14ac:dyDescent="0.25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</row>
    <row r="128" spans="1:41" ht="15.75" x14ac:dyDescent="0.25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</row>
    <row r="129" spans="1:41" ht="15.75" x14ac:dyDescent="0.25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</row>
    <row r="130" spans="1:41" ht="15.75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</row>
    <row r="131" spans="1:41" ht="15.75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</row>
    <row r="132" spans="1:41" ht="15.75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</row>
    <row r="133" spans="1:41" ht="15.75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</row>
    <row r="134" spans="1:41" ht="15.75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</row>
    <row r="135" spans="1:41" ht="15.75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</row>
    <row r="136" spans="1:41" ht="15.75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</row>
    <row r="137" spans="1:41" ht="15.75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</row>
    <row r="138" spans="1:41" ht="15.75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</row>
    <row r="139" spans="1:41" ht="15.75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</row>
    <row r="140" spans="1:41" ht="15.75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</row>
    <row r="141" spans="1:41" ht="15.75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</row>
    <row r="142" spans="1:41" ht="15.75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</row>
    <row r="143" spans="1:41" ht="15.75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</row>
    <row r="144" spans="1:41" ht="15.75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</row>
    <row r="145" spans="1:41" ht="15.75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</row>
    <row r="146" spans="1:41" ht="15.75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</row>
    <row r="147" spans="1:41" ht="15.75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</row>
    <row r="148" spans="1:41" ht="15.75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</row>
    <row r="149" spans="1:41" ht="15.75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</row>
    <row r="150" spans="1:41" ht="15.75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</row>
    <row r="151" spans="1:41" ht="15.75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</row>
    <row r="152" spans="1:41" ht="15.75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</row>
    <row r="153" spans="1:41" ht="15.75" x14ac:dyDescent="0.25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</row>
    <row r="154" spans="1:41" ht="15.75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</row>
    <row r="155" spans="1:41" ht="15.75" x14ac:dyDescent="0.25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</row>
    <row r="156" spans="1:41" ht="15.75" x14ac:dyDescent="0.25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</row>
    <row r="157" spans="1:41" ht="15.75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</row>
    <row r="158" spans="1:41" ht="15.75" x14ac:dyDescent="0.25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</row>
    <row r="159" spans="1:41" ht="15.75" x14ac:dyDescent="0.25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</row>
    <row r="160" spans="1:41" ht="15.75" x14ac:dyDescent="0.25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</row>
    <row r="161" spans="1:41" ht="15.75" x14ac:dyDescent="0.25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</row>
    <row r="162" spans="1:41" ht="15.75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</row>
    <row r="163" spans="1:41" ht="15.75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</row>
    <row r="164" spans="1:41" ht="15.75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</row>
    <row r="165" spans="1:41" ht="15.75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</row>
    <row r="166" spans="1:41" ht="15.75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</row>
    <row r="167" spans="1:41" ht="15.75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</row>
    <row r="168" spans="1:41" ht="15.75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</row>
    <row r="169" spans="1:41" ht="15.75" x14ac:dyDescent="0.25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</row>
    <row r="170" spans="1:41" ht="15.75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</row>
    <row r="171" spans="1:41" ht="15.75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</row>
    <row r="172" spans="1:41" ht="15.75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</row>
    <row r="173" spans="1:41" ht="15.75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</row>
    <row r="174" spans="1:41" ht="15.75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</row>
    <row r="175" spans="1:41" ht="15.75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</row>
    <row r="176" spans="1:41" ht="15.75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</row>
    <row r="177" spans="1:41" ht="15.75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</row>
    <row r="178" spans="1:41" ht="15.75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</row>
    <row r="179" spans="1:41" ht="15.75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</row>
    <row r="180" spans="1:41" ht="15.75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</row>
    <row r="181" spans="1:41" ht="15.75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</row>
    <row r="182" spans="1:41" ht="15.75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</row>
    <row r="183" spans="1:41" ht="15.75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</row>
    <row r="184" spans="1:41" ht="15.75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</row>
    <row r="185" spans="1:41" ht="15.75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</row>
    <row r="186" spans="1:41" ht="15.75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</row>
    <row r="187" spans="1:41" ht="15.75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</row>
    <row r="188" spans="1:41" ht="15.75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</row>
    <row r="189" spans="1:41" ht="15.75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</row>
    <row r="190" spans="1:41" ht="15.75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</row>
    <row r="191" spans="1:41" ht="15.75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</row>
    <row r="192" spans="1:41" ht="15.75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</row>
    <row r="193" spans="1:41" ht="15.75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</row>
    <row r="194" spans="1:41" ht="15.75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</row>
    <row r="195" spans="1:41" ht="15.75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</row>
    <row r="196" spans="1:41" ht="15.75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</row>
    <row r="197" spans="1:41" ht="15.75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</row>
    <row r="198" spans="1:41" ht="15.75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</row>
    <row r="199" spans="1:41" ht="15.75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</row>
    <row r="200" spans="1:41" ht="15.75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</row>
    <row r="201" spans="1:41" ht="15.75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</row>
    <row r="202" spans="1:41" ht="15.75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</row>
    <row r="203" spans="1:41" ht="15.75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</row>
    <row r="204" spans="1:41" ht="15.75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</row>
    <row r="205" spans="1:41" ht="15.75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</row>
    <row r="206" spans="1:41" ht="15.75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</row>
    <row r="207" spans="1:41" ht="15.75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</row>
    <row r="208" spans="1:41" ht="15.75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</row>
    <row r="209" spans="1:41" ht="15.75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</row>
    <row r="210" spans="1:41" ht="15.75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</row>
    <row r="211" spans="1:41" ht="15.75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</row>
    <row r="212" spans="1:41" ht="15.75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</row>
    <row r="213" spans="1:41" ht="15.75" x14ac:dyDescent="0.25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</row>
    <row r="214" spans="1:41" ht="15.75" x14ac:dyDescent="0.25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</row>
    <row r="215" spans="1:41" ht="15.75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</row>
    <row r="216" spans="1:41" ht="15.75" x14ac:dyDescent="0.25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</row>
    <row r="217" spans="1:41" ht="15.75" x14ac:dyDescent="0.25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</row>
    <row r="218" spans="1:41" ht="15.75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</row>
    <row r="219" spans="1:41" ht="15.75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</row>
    <row r="220" spans="1:41" ht="15.75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</row>
    <row r="221" spans="1:41" ht="15.75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</row>
    <row r="222" spans="1:41" ht="15.75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</row>
    <row r="223" spans="1:41" ht="15.75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</row>
    <row r="224" spans="1:41" ht="15.75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</row>
    <row r="225" spans="1:41" ht="15.75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</row>
    <row r="226" spans="1:41" ht="15.75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</row>
    <row r="227" spans="1:41" ht="15.75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</row>
    <row r="228" spans="1:41" ht="15.75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</row>
    <row r="229" spans="1:41" ht="15.75" x14ac:dyDescent="0.25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</row>
    <row r="230" spans="1:41" ht="15.75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</row>
    <row r="231" spans="1:41" ht="15.75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</row>
    <row r="232" spans="1:41" ht="15.75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</row>
    <row r="233" spans="1:41" ht="15.75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</row>
    <row r="234" spans="1:41" ht="15.75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</row>
    <row r="235" spans="1:41" ht="15.75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</row>
    <row r="236" spans="1:41" ht="15.75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</row>
    <row r="237" spans="1:41" ht="15.75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</row>
    <row r="238" spans="1:41" ht="15.75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</row>
    <row r="239" spans="1:41" ht="15.75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</row>
    <row r="240" spans="1:41" ht="15.75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</row>
    <row r="241" spans="1:41" ht="15.75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</row>
    <row r="242" spans="1:41" ht="15.75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</row>
    <row r="243" spans="1:41" ht="15.75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</row>
    <row r="244" spans="1:41" ht="15.75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</row>
    <row r="245" spans="1:41" ht="15.75" x14ac:dyDescent="0.25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</row>
    <row r="246" spans="1:41" ht="15.75" x14ac:dyDescent="0.25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</row>
    <row r="247" spans="1:41" ht="15.75" x14ac:dyDescent="0.25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</row>
    <row r="248" spans="1:41" ht="15.75" x14ac:dyDescent="0.25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</row>
    <row r="249" spans="1:41" ht="15.75" x14ac:dyDescent="0.25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</row>
    <row r="250" spans="1:41" ht="15.75" x14ac:dyDescent="0.25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</row>
    <row r="251" spans="1:41" ht="15.75" x14ac:dyDescent="0.25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</row>
    <row r="252" spans="1:41" ht="15.75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</row>
    <row r="253" spans="1:41" ht="15.75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</row>
    <row r="254" spans="1:41" ht="15.75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</row>
    <row r="255" spans="1:41" ht="15.75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</row>
    <row r="256" spans="1:41" ht="15.75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</row>
    <row r="257" spans="1:41" ht="15.75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</row>
    <row r="258" spans="1:41" ht="15.75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</row>
    <row r="259" spans="1:41" ht="15.75" x14ac:dyDescent="0.25">
      <c r="A259" s="31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</row>
    <row r="260" spans="1:41" ht="15.75" x14ac:dyDescent="0.25">
      <c r="A260" s="31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</row>
    <row r="261" spans="1:41" ht="15.75" x14ac:dyDescent="0.25">
      <c r="A261" s="31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</row>
    <row r="262" spans="1:41" ht="15.75" x14ac:dyDescent="0.25">
      <c r="A262" s="31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</row>
    <row r="263" spans="1:41" ht="15.75" x14ac:dyDescent="0.25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</row>
    <row r="264" spans="1:41" ht="15.75" x14ac:dyDescent="0.25">
      <c r="A264" s="31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</row>
    <row r="265" spans="1:41" ht="15.75" x14ac:dyDescent="0.25">
      <c r="A265" s="31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</row>
    <row r="266" spans="1:41" ht="15.75" x14ac:dyDescent="0.25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</row>
    <row r="267" spans="1:41" ht="15.75" x14ac:dyDescent="0.25">
      <c r="A267" s="31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</row>
    <row r="268" spans="1:41" ht="15.75" x14ac:dyDescent="0.25">
      <c r="A268" s="31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</row>
    <row r="269" spans="1:41" ht="15.75" x14ac:dyDescent="0.25">
      <c r="A269" s="31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</row>
    <row r="270" spans="1:41" ht="15.75" x14ac:dyDescent="0.25">
      <c r="A270" s="31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</row>
    <row r="271" spans="1:41" ht="15.75" x14ac:dyDescent="0.25">
      <c r="A271" s="31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</row>
    <row r="272" spans="1:41" ht="15.75" x14ac:dyDescent="0.25">
      <c r="A272" s="31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</row>
    <row r="273" spans="1:41" ht="15.75" x14ac:dyDescent="0.25">
      <c r="A273" s="31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</row>
    <row r="274" spans="1:41" ht="15.75" x14ac:dyDescent="0.25">
      <c r="A274" s="31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</row>
    <row r="275" spans="1:41" ht="15.75" x14ac:dyDescent="0.25">
      <c r="A275" s="31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</row>
    <row r="276" spans="1:41" ht="15.75" x14ac:dyDescent="0.25">
      <c r="A276" s="31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</row>
    <row r="277" spans="1:41" ht="15.75" x14ac:dyDescent="0.25">
      <c r="A277" s="31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</row>
    <row r="278" spans="1:41" ht="15.75" x14ac:dyDescent="0.25">
      <c r="A278" s="31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</row>
    <row r="279" spans="1:41" ht="15.75" x14ac:dyDescent="0.25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</row>
    <row r="280" spans="1:41" ht="15.75" x14ac:dyDescent="0.25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</row>
    <row r="281" spans="1:41" ht="15.75" x14ac:dyDescent="0.25">
      <c r="A281" s="31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</row>
    <row r="282" spans="1:41" ht="15.75" x14ac:dyDescent="0.25">
      <c r="A282" s="31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</row>
    <row r="283" spans="1:41" ht="15.75" x14ac:dyDescent="0.25">
      <c r="A283" s="31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</row>
    <row r="284" spans="1:41" ht="15.75" x14ac:dyDescent="0.25">
      <c r="A284" s="31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</row>
    <row r="285" spans="1:41" ht="15.75" x14ac:dyDescent="0.25">
      <c r="A285" s="31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</row>
    <row r="286" spans="1:41" ht="15.75" x14ac:dyDescent="0.25">
      <c r="A286" s="31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</row>
    <row r="287" spans="1:41" ht="15.75" x14ac:dyDescent="0.25">
      <c r="A287" s="31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</row>
    <row r="288" spans="1:41" ht="15.75" x14ac:dyDescent="0.25">
      <c r="A288" s="31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</row>
    <row r="289" spans="1:41" ht="15.75" x14ac:dyDescent="0.25">
      <c r="A289" s="31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</row>
    <row r="290" spans="1:41" ht="15.75" x14ac:dyDescent="0.25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</row>
    <row r="291" spans="1:41" ht="15.75" x14ac:dyDescent="0.25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</row>
    <row r="292" spans="1:41" ht="15.75" x14ac:dyDescent="0.25">
      <c r="A292" s="31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</row>
    <row r="293" spans="1:41" ht="15.75" x14ac:dyDescent="0.25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</row>
    <row r="294" spans="1:41" ht="15.75" x14ac:dyDescent="0.25">
      <c r="A294" s="31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</row>
    <row r="295" spans="1:41" ht="15.75" x14ac:dyDescent="0.25">
      <c r="A295" s="31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</row>
    <row r="296" spans="1:41" ht="15.75" x14ac:dyDescent="0.25">
      <c r="A296" s="31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</row>
    <row r="297" spans="1:41" ht="15.75" x14ac:dyDescent="0.25">
      <c r="A297" s="31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</row>
    <row r="298" spans="1:41" ht="15.75" x14ac:dyDescent="0.25">
      <c r="A298" s="31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</row>
    <row r="299" spans="1:41" ht="15.75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</row>
    <row r="300" spans="1:41" ht="15.75" x14ac:dyDescent="0.25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</row>
    <row r="301" spans="1:41" ht="15.75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</row>
    <row r="302" spans="1:41" ht="15.75" x14ac:dyDescent="0.25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</row>
    <row r="303" spans="1:41" ht="15.75" x14ac:dyDescent="0.25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</row>
    <row r="304" spans="1:41" ht="15.75" x14ac:dyDescent="0.25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</row>
    <row r="305" spans="1:41" ht="15.75" x14ac:dyDescent="0.25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</row>
    <row r="306" spans="1:41" ht="15.75" x14ac:dyDescent="0.25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</row>
    <row r="307" spans="1:41" ht="15.75" x14ac:dyDescent="0.25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</row>
    <row r="308" spans="1:41" ht="15.75" x14ac:dyDescent="0.25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</row>
    <row r="309" spans="1:41" ht="15.75" x14ac:dyDescent="0.25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</row>
    <row r="310" spans="1:41" ht="15.75" x14ac:dyDescent="0.25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</row>
    <row r="311" spans="1:41" ht="15.75" x14ac:dyDescent="0.25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</row>
    <row r="312" spans="1:41" ht="15.75" x14ac:dyDescent="0.25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</row>
    <row r="313" spans="1:41" ht="15.75" x14ac:dyDescent="0.25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</row>
    <row r="314" spans="1:41" ht="15.75" x14ac:dyDescent="0.25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</row>
    <row r="315" spans="1:41" ht="15.75" x14ac:dyDescent="0.25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</row>
    <row r="316" spans="1:41" ht="15.75" x14ac:dyDescent="0.25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</row>
    <row r="317" spans="1:41" ht="15.75" x14ac:dyDescent="0.25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</row>
    <row r="318" spans="1:41" ht="15.75" x14ac:dyDescent="0.25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</row>
    <row r="319" spans="1:41" ht="15.75" x14ac:dyDescent="0.25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</row>
    <row r="320" spans="1:41" ht="15.75" x14ac:dyDescent="0.25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</row>
    <row r="321" spans="1:41" ht="15.75" x14ac:dyDescent="0.25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</row>
    <row r="322" spans="1:41" ht="15.75" x14ac:dyDescent="0.25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</row>
    <row r="323" spans="1:41" ht="15.75" x14ac:dyDescent="0.25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</row>
    <row r="324" spans="1:41" ht="15.75" x14ac:dyDescent="0.25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</row>
    <row r="325" spans="1:41" ht="15.75" x14ac:dyDescent="0.25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</row>
    <row r="326" spans="1:41" ht="15.75" x14ac:dyDescent="0.25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</row>
    <row r="327" spans="1:41" ht="15.75" x14ac:dyDescent="0.25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</row>
    <row r="328" spans="1:41" ht="15.75" x14ac:dyDescent="0.25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</row>
    <row r="329" spans="1:41" ht="15.75" x14ac:dyDescent="0.25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</row>
    <row r="330" spans="1:41" ht="15.75" x14ac:dyDescent="0.25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</row>
    <row r="331" spans="1:41" ht="15.75" x14ac:dyDescent="0.25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</row>
    <row r="332" spans="1:41" ht="15.75" x14ac:dyDescent="0.25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</row>
    <row r="333" spans="1:41" ht="15.75" x14ac:dyDescent="0.25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</row>
    <row r="334" spans="1:41" ht="15.75" x14ac:dyDescent="0.25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</row>
    <row r="335" spans="1:41" ht="15.75" x14ac:dyDescent="0.25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</row>
    <row r="336" spans="1:41" ht="15.75" x14ac:dyDescent="0.25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</row>
    <row r="337" spans="1:41" ht="15.75" x14ac:dyDescent="0.25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</row>
    <row r="338" spans="1:41" ht="15.75" x14ac:dyDescent="0.25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</row>
    <row r="339" spans="1:41" ht="15.75" x14ac:dyDescent="0.25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</row>
    <row r="340" spans="1:41" ht="15.75" x14ac:dyDescent="0.25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</row>
    <row r="341" spans="1:41" ht="15.75" x14ac:dyDescent="0.25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</row>
    <row r="342" spans="1:41" ht="15.75" x14ac:dyDescent="0.25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</row>
    <row r="343" spans="1:41" ht="15.75" x14ac:dyDescent="0.25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</row>
    <row r="344" spans="1:41" ht="15.75" x14ac:dyDescent="0.25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</row>
    <row r="345" spans="1:41" ht="15.75" x14ac:dyDescent="0.25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</row>
    <row r="346" spans="1:41" ht="15.75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</row>
    <row r="347" spans="1:41" ht="15.75" x14ac:dyDescent="0.25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</row>
    <row r="348" spans="1:41" ht="15.75" x14ac:dyDescent="0.25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</row>
    <row r="349" spans="1:41" ht="15.75" x14ac:dyDescent="0.25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</row>
    <row r="350" spans="1:41" ht="15.75" x14ac:dyDescent="0.25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</row>
    <row r="351" spans="1:41" ht="15.75" x14ac:dyDescent="0.25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</row>
    <row r="352" spans="1:41" ht="15.75" x14ac:dyDescent="0.25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</row>
    <row r="353" spans="1:41" ht="15.75" x14ac:dyDescent="0.25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</row>
    <row r="354" spans="1:41" ht="15.75" x14ac:dyDescent="0.25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</row>
    <row r="355" spans="1:41" ht="15.75" x14ac:dyDescent="0.25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</row>
    <row r="356" spans="1:41" ht="15.75" x14ac:dyDescent="0.25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</row>
    <row r="357" spans="1:41" ht="15.75" x14ac:dyDescent="0.25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</row>
    <row r="358" spans="1:41" ht="15.75" x14ac:dyDescent="0.25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</row>
    <row r="359" spans="1:41" ht="15.75" x14ac:dyDescent="0.25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</row>
    <row r="360" spans="1:41" ht="15.75" x14ac:dyDescent="0.25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</row>
    <row r="361" spans="1:41" ht="15.75" x14ac:dyDescent="0.25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</row>
    <row r="362" spans="1:41" ht="15.75" x14ac:dyDescent="0.25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</row>
    <row r="363" spans="1:41" ht="15.75" x14ac:dyDescent="0.25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</row>
    <row r="364" spans="1:41" ht="15.75" x14ac:dyDescent="0.25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</row>
    <row r="365" spans="1:41" ht="15.75" x14ac:dyDescent="0.25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</row>
    <row r="366" spans="1:41" ht="15.75" x14ac:dyDescent="0.25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</row>
    <row r="367" spans="1:41" ht="15.75" x14ac:dyDescent="0.25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</row>
    <row r="368" spans="1:41" ht="15.75" x14ac:dyDescent="0.25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</row>
    <row r="369" spans="1:41" ht="15.75" x14ac:dyDescent="0.25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</row>
    <row r="370" spans="1:41" ht="15.75" x14ac:dyDescent="0.25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</row>
    <row r="371" spans="1:41" ht="15.75" x14ac:dyDescent="0.25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</row>
    <row r="372" spans="1:41" ht="15.75" x14ac:dyDescent="0.25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</row>
    <row r="373" spans="1:41" ht="15.75" x14ac:dyDescent="0.25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</row>
    <row r="374" spans="1:41" ht="15.75" x14ac:dyDescent="0.25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</row>
    <row r="375" spans="1:41" ht="15.75" x14ac:dyDescent="0.25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</row>
    <row r="376" spans="1:41" ht="15.75" x14ac:dyDescent="0.25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  <c r="AK376" s="31"/>
      <c r="AL376" s="31"/>
      <c r="AM376" s="31"/>
      <c r="AN376" s="31"/>
      <c r="AO376" s="31"/>
    </row>
    <row r="377" spans="1:41" ht="15.75" x14ac:dyDescent="0.25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  <c r="AK377" s="31"/>
      <c r="AL377" s="31"/>
      <c r="AM377" s="31"/>
      <c r="AN377" s="31"/>
      <c r="AO377" s="31"/>
    </row>
    <row r="378" spans="1:41" ht="15.75" x14ac:dyDescent="0.25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  <c r="AK378" s="31"/>
      <c r="AL378" s="31"/>
      <c r="AM378" s="31"/>
      <c r="AN378" s="31"/>
      <c r="AO378" s="31"/>
    </row>
    <row r="379" spans="1:41" ht="15.75" x14ac:dyDescent="0.25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</row>
    <row r="380" spans="1:41" ht="15.75" x14ac:dyDescent="0.25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</row>
    <row r="381" spans="1:41" ht="15.75" x14ac:dyDescent="0.25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</row>
    <row r="382" spans="1:41" ht="15.75" x14ac:dyDescent="0.25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</row>
    <row r="383" spans="1:41" ht="15.75" x14ac:dyDescent="0.25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  <c r="AO383" s="31"/>
    </row>
    <row r="384" spans="1:41" ht="15.75" x14ac:dyDescent="0.25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31"/>
      <c r="AO384" s="31"/>
    </row>
    <row r="385" spans="1:41" ht="15.75" x14ac:dyDescent="0.25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31"/>
      <c r="AO385" s="31"/>
    </row>
    <row r="386" spans="1:41" ht="15.75" x14ac:dyDescent="0.25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</row>
    <row r="387" spans="1:41" ht="15.75" x14ac:dyDescent="0.25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</row>
    <row r="388" spans="1:41" ht="15.75" x14ac:dyDescent="0.25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</row>
    <row r="389" spans="1:41" ht="15.75" x14ac:dyDescent="0.25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</row>
    <row r="390" spans="1:41" ht="15.75" x14ac:dyDescent="0.25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</row>
    <row r="391" spans="1:41" ht="15.75" x14ac:dyDescent="0.2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</row>
    <row r="392" spans="1:41" ht="15.75" x14ac:dyDescent="0.25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</row>
    <row r="393" spans="1:41" ht="15.75" x14ac:dyDescent="0.25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</row>
    <row r="394" spans="1:41" ht="15.75" x14ac:dyDescent="0.25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</row>
    <row r="395" spans="1:41" ht="15.75" x14ac:dyDescent="0.25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</row>
    <row r="396" spans="1:41" ht="15.75" x14ac:dyDescent="0.25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</row>
    <row r="397" spans="1:41" ht="15.75" x14ac:dyDescent="0.25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</row>
    <row r="398" spans="1:41" ht="15.75" x14ac:dyDescent="0.25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</row>
    <row r="399" spans="1:41" ht="15.75" x14ac:dyDescent="0.25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</row>
    <row r="400" spans="1:41" ht="15.75" x14ac:dyDescent="0.25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</row>
    <row r="401" spans="1:41" ht="15.75" x14ac:dyDescent="0.25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</row>
    <row r="402" spans="1:41" ht="15.75" x14ac:dyDescent="0.25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</row>
    <row r="403" spans="1:41" ht="15.75" x14ac:dyDescent="0.25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</row>
    <row r="404" spans="1:41" ht="15.75" x14ac:dyDescent="0.25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</row>
    <row r="405" spans="1:41" ht="15.75" x14ac:dyDescent="0.25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</row>
    <row r="406" spans="1:41" ht="15.75" x14ac:dyDescent="0.25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</row>
    <row r="407" spans="1:41" ht="15.75" x14ac:dyDescent="0.25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</row>
    <row r="408" spans="1:41" ht="15.75" x14ac:dyDescent="0.25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</row>
    <row r="409" spans="1:41" ht="15.75" x14ac:dyDescent="0.25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</row>
    <row r="410" spans="1:41" ht="15.75" x14ac:dyDescent="0.25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</row>
    <row r="411" spans="1:41" ht="15.75" x14ac:dyDescent="0.25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</row>
    <row r="412" spans="1:41" ht="15.75" x14ac:dyDescent="0.25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</row>
    <row r="413" spans="1:41" ht="15.75" x14ac:dyDescent="0.25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</row>
    <row r="414" spans="1:41" ht="15.75" x14ac:dyDescent="0.25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</row>
    <row r="415" spans="1:41" ht="15.75" x14ac:dyDescent="0.25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</row>
    <row r="416" spans="1:41" ht="15.75" x14ac:dyDescent="0.25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</row>
    <row r="417" spans="1:41" ht="15.75" x14ac:dyDescent="0.25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</row>
    <row r="418" spans="1:41" ht="15.75" x14ac:dyDescent="0.25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</row>
    <row r="419" spans="1:41" ht="15.75" x14ac:dyDescent="0.25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  <c r="AO419" s="31"/>
    </row>
    <row r="420" spans="1:41" ht="15.75" x14ac:dyDescent="0.25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  <c r="AO420" s="31"/>
    </row>
    <row r="421" spans="1:41" ht="15.75" x14ac:dyDescent="0.25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  <c r="AO421" s="31"/>
    </row>
    <row r="422" spans="1:41" ht="15.75" x14ac:dyDescent="0.25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</row>
    <row r="423" spans="1:41" ht="15.75" x14ac:dyDescent="0.25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</row>
    <row r="424" spans="1:41" ht="15.75" x14ac:dyDescent="0.25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</row>
    <row r="425" spans="1:41" ht="15.75" x14ac:dyDescent="0.25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</row>
    <row r="426" spans="1:41" ht="15.75" x14ac:dyDescent="0.25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</row>
    <row r="427" spans="1:41" ht="15.75" x14ac:dyDescent="0.25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</row>
    <row r="428" spans="1:41" ht="15.75" x14ac:dyDescent="0.25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</row>
    <row r="429" spans="1:41" ht="15.75" x14ac:dyDescent="0.25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</row>
    <row r="430" spans="1:41" ht="15.75" x14ac:dyDescent="0.25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  <c r="AO430" s="31"/>
    </row>
    <row r="431" spans="1:41" ht="15.75" x14ac:dyDescent="0.25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  <c r="AO431" s="31"/>
    </row>
    <row r="432" spans="1:41" ht="15.75" x14ac:dyDescent="0.25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</row>
    <row r="433" spans="1:41" ht="15.75" x14ac:dyDescent="0.25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</row>
    <row r="434" spans="1:41" ht="15.75" x14ac:dyDescent="0.25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  <c r="AO434" s="31"/>
    </row>
    <row r="435" spans="1:41" ht="15.75" x14ac:dyDescent="0.25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</row>
    <row r="436" spans="1:41" ht="15.75" x14ac:dyDescent="0.25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</row>
    <row r="437" spans="1:41" ht="15.75" x14ac:dyDescent="0.25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</row>
    <row r="438" spans="1:41" ht="15.75" x14ac:dyDescent="0.25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</row>
    <row r="439" spans="1:41" ht="15.75" x14ac:dyDescent="0.25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</row>
    <row r="440" spans="1:41" ht="15.75" x14ac:dyDescent="0.25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</row>
    <row r="441" spans="1:41" ht="15.75" x14ac:dyDescent="0.25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</row>
    <row r="442" spans="1:41" ht="15.75" x14ac:dyDescent="0.25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</row>
    <row r="443" spans="1:41" ht="15.75" x14ac:dyDescent="0.25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</row>
    <row r="444" spans="1:41" ht="15.75" x14ac:dyDescent="0.25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</row>
    <row r="445" spans="1:41" ht="15.75" x14ac:dyDescent="0.25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</row>
    <row r="446" spans="1:41" ht="15.75" x14ac:dyDescent="0.25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</row>
    <row r="447" spans="1:41" ht="15.75" x14ac:dyDescent="0.25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</row>
    <row r="448" spans="1:41" ht="15.75" x14ac:dyDescent="0.25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</row>
    <row r="449" spans="1:41" ht="15.75" x14ac:dyDescent="0.25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</row>
    <row r="450" spans="1:41" ht="15.75" x14ac:dyDescent="0.25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</row>
    <row r="451" spans="1:41" ht="15.75" x14ac:dyDescent="0.25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</row>
    <row r="452" spans="1:41" ht="15.75" x14ac:dyDescent="0.25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</row>
    <row r="453" spans="1:41" ht="15.75" x14ac:dyDescent="0.25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</row>
    <row r="454" spans="1:41" ht="15.75" x14ac:dyDescent="0.25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</row>
    <row r="455" spans="1:41" ht="15.75" x14ac:dyDescent="0.25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</row>
    <row r="456" spans="1:41" ht="15.75" x14ac:dyDescent="0.25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</row>
    <row r="457" spans="1:41" ht="15.75" x14ac:dyDescent="0.25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</row>
    <row r="458" spans="1:41" ht="15.75" x14ac:dyDescent="0.25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</row>
    <row r="459" spans="1:41" ht="15.75" x14ac:dyDescent="0.25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</row>
    <row r="460" spans="1:41" ht="15.75" x14ac:dyDescent="0.25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</row>
    <row r="461" spans="1:41" ht="15.75" x14ac:dyDescent="0.25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</row>
    <row r="462" spans="1:41" ht="15.75" x14ac:dyDescent="0.25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</row>
    <row r="463" spans="1:41" ht="15.75" x14ac:dyDescent="0.25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</row>
    <row r="464" spans="1:41" ht="15.75" x14ac:dyDescent="0.25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</row>
    <row r="465" spans="1:41" ht="15.75" x14ac:dyDescent="0.25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</row>
    <row r="466" spans="1:41" ht="15.75" x14ac:dyDescent="0.25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</row>
    <row r="467" spans="1:41" ht="15.75" x14ac:dyDescent="0.25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</row>
    <row r="468" spans="1:41" ht="15.75" x14ac:dyDescent="0.25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</row>
    <row r="469" spans="1:41" ht="15.75" x14ac:dyDescent="0.25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</row>
    <row r="470" spans="1:41" ht="15.75" x14ac:dyDescent="0.25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</row>
    <row r="471" spans="1:41" ht="15.75" x14ac:dyDescent="0.25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</row>
    <row r="472" spans="1:41" ht="15.75" x14ac:dyDescent="0.25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</row>
    <row r="473" spans="1:41" ht="15.75" x14ac:dyDescent="0.25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</row>
    <row r="474" spans="1:41" ht="15.75" x14ac:dyDescent="0.25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</row>
    <row r="475" spans="1:41" ht="15.75" x14ac:dyDescent="0.25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</row>
    <row r="476" spans="1:41" ht="15.75" x14ac:dyDescent="0.25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</row>
    <row r="477" spans="1:41" ht="15.75" x14ac:dyDescent="0.25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</row>
    <row r="478" spans="1:41" ht="15.75" x14ac:dyDescent="0.25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</row>
    <row r="479" spans="1:41" ht="15.75" x14ac:dyDescent="0.25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</row>
    <row r="480" spans="1:41" ht="15.75" x14ac:dyDescent="0.25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</row>
    <row r="481" spans="1:41" ht="15.75" x14ac:dyDescent="0.25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</row>
    <row r="482" spans="1:41" ht="15.75" x14ac:dyDescent="0.25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</row>
    <row r="483" spans="1:41" ht="15.75" x14ac:dyDescent="0.25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</row>
    <row r="484" spans="1:41" ht="15.75" x14ac:dyDescent="0.25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</row>
    <row r="485" spans="1:41" ht="15.75" x14ac:dyDescent="0.25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</row>
    <row r="486" spans="1:41" ht="15.75" x14ac:dyDescent="0.25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</row>
    <row r="487" spans="1:41" ht="15.75" x14ac:dyDescent="0.25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</row>
    <row r="488" spans="1:41" ht="15.75" x14ac:dyDescent="0.25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</row>
    <row r="489" spans="1:41" ht="15.75" x14ac:dyDescent="0.25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</row>
    <row r="490" spans="1:41" ht="15.75" x14ac:dyDescent="0.25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</row>
    <row r="491" spans="1:41" ht="15.75" x14ac:dyDescent="0.25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  <c r="AO491" s="31"/>
    </row>
    <row r="492" spans="1:41" ht="15.75" x14ac:dyDescent="0.25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  <c r="AO492" s="31"/>
    </row>
    <row r="493" spans="1:41" ht="15.75" x14ac:dyDescent="0.25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</row>
    <row r="494" spans="1:41" ht="15.75" x14ac:dyDescent="0.25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</row>
    <row r="495" spans="1:41" ht="15.75" x14ac:dyDescent="0.25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</row>
    <row r="496" spans="1:41" ht="15.75" x14ac:dyDescent="0.25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</row>
    <row r="497" spans="1:41" ht="15.75" x14ac:dyDescent="0.25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</row>
    <row r="498" spans="1:41" ht="15.75" x14ac:dyDescent="0.25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</row>
    <row r="499" spans="1:41" ht="15.75" x14ac:dyDescent="0.25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</row>
    <row r="500" spans="1:41" ht="15.75" x14ac:dyDescent="0.25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</row>
    <row r="501" spans="1:41" ht="15.75" x14ac:dyDescent="0.25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</row>
    <row r="502" spans="1:41" ht="15.75" x14ac:dyDescent="0.25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</row>
    <row r="503" spans="1:41" ht="15.75" x14ac:dyDescent="0.25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</row>
    <row r="504" spans="1:41" ht="15.75" x14ac:dyDescent="0.25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</row>
    <row r="505" spans="1:41" ht="15.75" x14ac:dyDescent="0.25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</row>
    <row r="506" spans="1:41" ht="15.75" x14ac:dyDescent="0.25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</row>
    <row r="507" spans="1:41" ht="15.75" x14ac:dyDescent="0.25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</row>
    <row r="508" spans="1:41" ht="15.75" x14ac:dyDescent="0.25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31"/>
      <c r="AO508" s="31"/>
    </row>
    <row r="509" spans="1:41" ht="15.75" x14ac:dyDescent="0.25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  <c r="AK509" s="31"/>
      <c r="AL509" s="31"/>
      <c r="AM509" s="31"/>
      <c r="AN509" s="31"/>
      <c r="AO509" s="31"/>
    </row>
    <row r="510" spans="1:41" ht="15.75" x14ac:dyDescent="0.25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  <c r="AK510" s="31"/>
      <c r="AL510" s="31"/>
      <c r="AM510" s="31"/>
      <c r="AN510" s="31"/>
      <c r="AO510" s="31"/>
    </row>
    <row r="511" spans="1:41" ht="15.75" x14ac:dyDescent="0.25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  <c r="AK511" s="31"/>
      <c r="AL511" s="31"/>
      <c r="AM511" s="31"/>
      <c r="AN511" s="31"/>
      <c r="AO511" s="31"/>
    </row>
    <row r="512" spans="1:41" ht="15.75" x14ac:dyDescent="0.25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31"/>
      <c r="AH512" s="31"/>
      <c r="AI512" s="31"/>
      <c r="AJ512" s="31"/>
      <c r="AK512" s="31"/>
      <c r="AL512" s="31"/>
      <c r="AM512" s="31"/>
      <c r="AN512" s="31"/>
      <c r="AO512" s="31"/>
    </row>
    <row r="513" spans="1:41" ht="15.75" x14ac:dyDescent="0.25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  <c r="AK513" s="31"/>
      <c r="AL513" s="31"/>
      <c r="AM513" s="31"/>
      <c r="AN513" s="31"/>
      <c r="AO513" s="31"/>
    </row>
    <row r="514" spans="1:41" ht="15.75" x14ac:dyDescent="0.25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  <c r="AK514" s="31"/>
      <c r="AL514" s="31"/>
      <c r="AM514" s="31"/>
      <c r="AN514" s="31"/>
      <c r="AO514" s="31"/>
    </row>
    <row r="515" spans="1:41" ht="15.75" x14ac:dyDescent="0.25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  <c r="AK515" s="31"/>
      <c r="AL515" s="31"/>
      <c r="AM515" s="31"/>
      <c r="AN515" s="31"/>
      <c r="AO515" s="31"/>
    </row>
    <row r="516" spans="1:41" ht="15.75" x14ac:dyDescent="0.25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31"/>
      <c r="AH516" s="31"/>
      <c r="AI516" s="31"/>
      <c r="AJ516" s="31"/>
      <c r="AK516" s="31"/>
      <c r="AL516" s="31"/>
      <c r="AM516" s="31"/>
      <c r="AN516" s="31"/>
      <c r="AO516" s="31"/>
    </row>
    <row r="517" spans="1:41" ht="15.75" x14ac:dyDescent="0.25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  <c r="AK517" s="31"/>
      <c r="AL517" s="31"/>
      <c r="AM517" s="31"/>
      <c r="AN517" s="31"/>
      <c r="AO517" s="31"/>
    </row>
    <row r="518" spans="1:41" ht="15.75" x14ac:dyDescent="0.25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  <c r="AK518" s="31"/>
      <c r="AL518" s="31"/>
      <c r="AM518" s="31"/>
      <c r="AN518" s="31"/>
      <c r="AO518" s="31"/>
    </row>
    <row r="519" spans="1:41" ht="15.75" x14ac:dyDescent="0.25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  <c r="AK519" s="31"/>
      <c r="AL519" s="31"/>
      <c r="AM519" s="31"/>
      <c r="AN519" s="31"/>
      <c r="AO519" s="31"/>
    </row>
    <row r="520" spans="1:41" ht="15.75" x14ac:dyDescent="0.25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31"/>
      <c r="AH520" s="31"/>
      <c r="AI520" s="31"/>
      <c r="AJ520" s="31"/>
      <c r="AK520" s="31"/>
      <c r="AL520" s="31"/>
      <c r="AM520" s="31"/>
      <c r="AN520" s="31"/>
      <c r="AO520" s="31"/>
    </row>
    <row r="521" spans="1:41" ht="15.75" x14ac:dyDescent="0.25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31"/>
      <c r="AH521" s="31"/>
      <c r="AI521" s="31"/>
      <c r="AJ521" s="31"/>
      <c r="AK521" s="31"/>
      <c r="AL521" s="31"/>
      <c r="AM521" s="31"/>
      <c r="AN521" s="31"/>
      <c r="AO521" s="31"/>
    </row>
    <row r="522" spans="1:41" ht="15.75" x14ac:dyDescent="0.25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  <c r="AK522" s="31"/>
      <c r="AL522" s="31"/>
      <c r="AM522" s="31"/>
      <c r="AN522" s="31"/>
      <c r="AO522" s="31"/>
    </row>
    <row r="523" spans="1:41" ht="15.75" x14ac:dyDescent="0.25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  <c r="AK523" s="31"/>
      <c r="AL523" s="31"/>
      <c r="AM523" s="31"/>
      <c r="AN523" s="31"/>
      <c r="AO523" s="31"/>
    </row>
    <row r="524" spans="1:41" ht="15.75" x14ac:dyDescent="0.25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31"/>
      <c r="AH524" s="31"/>
      <c r="AI524" s="31"/>
      <c r="AJ524" s="31"/>
      <c r="AK524" s="31"/>
      <c r="AL524" s="31"/>
      <c r="AM524" s="31"/>
      <c r="AN524" s="31"/>
      <c r="AO524" s="31"/>
    </row>
    <row r="525" spans="1:41" ht="15.75" x14ac:dyDescent="0.25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  <c r="AK525" s="31"/>
      <c r="AL525" s="31"/>
      <c r="AM525" s="31"/>
      <c r="AN525" s="31"/>
      <c r="AO525" s="31"/>
    </row>
    <row r="526" spans="1:41" ht="15.75" x14ac:dyDescent="0.25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  <c r="AK526" s="31"/>
      <c r="AL526" s="31"/>
      <c r="AM526" s="31"/>
      <c r="AN526" s="31"/>
      <c r="AO526" s="31"/>
    </row>
    <row r="527" spans="1:41" ht="15.75" x14ac:dyDescent="0.25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  <c r="AK527" s="31"/>
      <c r="AL527" s="31"/>
      <c r="AM527" s="31"/>
      <c r="AN527" s="31"/>
      <c r="AO527" s="31"/>
    </row>
    <row r="528" spans="1:41" ht="15.75" x14ac:dyDescent="0.25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  <c r="AK528" s="31"/>
      <c r="AL528" s="31"/>
      <c r="AM528" s="31"/>
      <c r="AN528" s="31"/>
      <c r="AO528" s="31"/>
    </row>
    <row r="529" spans="1:41" ht="15.75" x14ac:dyDescent="0.25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  <c r="AK529" s="31"/>
      <c r="AL529" s="31"/>
      <c r="AM529" s="31"/>
      <c r="AN529" s="31"/>
      <c r="AO529" s="31"/>
    </row>
    <row r="530" spans="1:41" ht="15.75" x14ac:dyDescent="0.25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F530" s="31"/>
      <c r="AG530" s="31"/>
      <c r="AH530" s="31"/>
      <c r="AI530" s="31"/>
      <c r="AJ530" s="31"/>
      <c r="AK530" s="31"/>
      <c r="AL530" s="31"/>
      <c r="AM530" s="31"/>
      <c r="AN530" s="31"/>
      <c r="AO530" s="31"/>
    </row>
    <row r="531" spans="1:41" ht="15.75" x14ac:dyDescent="0.25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  <c r="AK531" s="31"/>
      <c r="AL531" s="31"/>
      <c r="AM531" s="31"/>
      <c r="AN531" s="31"/>
      <c r="AO531" s="31"/>
    </row>
    <row r="532" spans="1:41" ht="15.75" x14ac:dyDescent="0.25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  <c r="AK532" s="31"/>
      <c r="AL532" s="31"/>
      <c r="AM532" s="31"/>
      <c r="AN532" s="31"/>
      <c r="AO532" s="31"/>
    </row>
    <row r="533" spans="1:41" ht="15.75" x14ac:dyDescent="0.25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F533" s="31"/>
      <c r="AG533" s="31"/>
      <c r="AH533" s="31"/>
      <c r="AI533" s="31"/>
      <c r="AJ533" s="31"/>
      <c r="AK533" s="31"/>
      <c r="AL533" s="31"/>
      <c r="AM533" s="31"/>
      <c r="AN533" s="31"/>
      <c r="AO533" s="31"/>
    </row>
    <row r="534" spans="1:41" ht="15.75" x14ac:dyDescent="0.25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F534" s="31"/>
      <c r="AG534" s="31"/>
      <c r="AH534" s="31"/>
      <c r="AI534" s="31"/>
      <c r="AJ534" s="31"/>
      <c r="AK534" s="31"/>
      <c r="AL534" s="31"/>
      <c r="AM534" s="31"/>
      <c r="AN534" s="31"/>
      <c r="AO534" s="31"/>
    </row>
    <row r="535" spans="1:41" ht="15.75" x14ac:dyDescent="0.25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F535" s="31"/>
      <c r="AG535" s="31"/>
      <c r="AH535" s="31"/>
      <c r="AI535" s="31"/>
      <c r="AJ535" s="31"/>
      <c r="AK535" s="31"/>
      <c r="AL535" s="31"/>
      <c r="AM535" s="31"/>
      <c r="AN535" s="31"/>
      <c r="AO535" s="31"/>
    </row>
    <row r="536" spans="1:41" ht="15.75" x14ac:dyDescent="0.25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F536" s="31"/>
      <c r="AG536" s="31"/>
      <c r="AH536" s="31"/>
      <c r="AI536" s="31"/>
      <c r="AJ536" s="31"/>
      <c r="AK536" s="31"/>
      <c r="AL536" s="31"/>
      <c r="AM536" s="31"/>
      <c r="AN536" s="31"/>
      <c r="AO536" s="31"/>
    </row>
    <row r="537" spans="1:41" ht="15.75" x14ac:dyDescent="0.25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F537" s="31"/>
      <c r="AG537" s="31"/>
      <c r="AH537" s="31"/>
      <c r="AI537" s="31"/>
      <c r="AJ537" s="31"/>
      <c r="AK537" s="31"/>
      <c r="AL537" s="31"/>
      <c r="AM537" s="31"/>
      <c r="AN537" s="31"/>
      <c r="AO537" s="31"/>
    </row>
    <row r="538" spans="1:41" ht="15.75" x14ac:dyDescent="0.25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F538" s="31"/>
      <c r="AG538" s="31"/>
      <c r="AH538" s="31"/>
      <c r="AI538" s="31"/>
      <c r="AJ538" s="31"/>
      <c r="AK538" s="31"/>
      <c r="AL538" s="31"/>
      <c r="AM538" s="31"/>
      <c r="AN538" s="31"/>
      <c r="AO538" s="31"/>
    </row>
    <row r="539" spans="1:41" ht="15.75" x14ac:dyDescent="0.25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F539" s="31"/>
      <c r="AG539" s="31"/>
      <c r="AH539" s="31"/>
      <c r="AI539" s="31"/>
      <c r="AJ539" s="31"/>
      <c r="AK539" s="31"/>
      <c r="AL539" s="31"/>
      <c r="AM539" s="31"/>
      <c r="AN539" s="31"/>
      <c r="AO539" s="31"/>
    </row>
    <row r="540" spans="1:41" ht="15.75" x14ac:dyDescent="0.25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F540" s="31"/>
      <c r="AG540" s="31"/>
      <c r="AH540" s="31"/>
      <c r="AI540" s="31"/>
      <c r="AJ540" s="31"/>
      <c r="AK540" s="31"/>
      <c r="AL540" s="31"/>
      <c r="AM540" s="31"/>
      <c r="AN540" s="31"/>
      <c r="AO540" s="31"/>
    </row>
    <row r="541" spans="1:41" ht="15.75" x14ac:dyDescent="0.25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F541" s="31"/>
      <c r="AG541" s="31"/>
      <c r="AH541" s="31"/>
      <c r="AI541" s="31"/>
      <c r="AJ541" s="31"/>
      <c r="AK541" s="31"/>
      <c r="AL541" s="31"/>
      <c r="AM541" s="31"/>
      <c r="AN541" s="31"/>
      <c r="AO541" s="31"/>
    </row>
    <row r="542" spans="1:41" ht="15.75" x14ac:dyDescent="0.25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F542" s="31"/>
      <c r="AG542" s="31"/>
      <c r="AH542" s="31"/>
      <c r="AI542" s="31"/>
      <c r="AJ542" s="31"/>
      <c r="AK542" s="31"/>
      <c r="AL542" s="31"/>
      <c r="AM542" s="31"/>
      <c r="AN542" s="31"/>
      <c r="AO542" s="31"/>
    </row>
    <row r="543" spans="1:41" ht="15.75" x14ac:dyDescent="0.25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  <c r="AK543" s="31"/>
      <c r="AL543" s="31"/>
      <c r="AM543" s="31"/>
      <c r="AN543" s="31"/>
      <c r="AO543" s="31"/>
    </row>
    <row r="544" spans="1:41" ht="15.75" x14ac:dyDescent="0.25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  <c r="AK544" s="31"/>
      <c r="AL544" s="31"/>
      <c r="AM544" s="31"/>
      <c r="AN544" s="31"/>
      <c r="AO544" s="31"/>
    </row>
    <row r="545" spans="1:41" ht="15.75" x14ac:dyDescent="0.25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  <c r="AK545" s="31"/>
      <c r="AL545" s="31"/>
      <c r="AM545" s="31"/>
      <c r="AN545" s="31"/>
      <c r="AO545" s="31"/>
    </row>
    <row r="546" spans="1:41" ht="15.75" x14ac:dyDescent="0.25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  <c r="AK546" s="31"/>
      <c r="AL546" s="31"/>
      <c r="AM546" s="31"/>
      <c r="AN546" s="31"/>
      <c r="AO546" s="31"/>
    </row>
    <row r="547" spans="1:41" ht="15.75" x14ac:dyDescent="0.25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  <c r="AK547" s="31"/>
      <c r="AL547" s="31"/>
      <c r="AM547" s="31"/>
      <c r="AN547" s="31"/>
      <c r="AO547" s="31"/>
    </row>
    <row r="548" spans="1:41" ht="15.75" x14ac:dyDescent="0.25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  <c r="AK548" s="31"/>
      <c r="AL548" s="31"/>
      <c r="AM548" s="31"/>
      <c r="AN548" s="31"/>
      <c r="AO548" s="31"/>
    </row>
    <row r="549" spans="1:41" ht="15.75" x14ac:dyDescent="0.25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F549" s="31"/>
      <c r="AG549" s="31"/>
      <c r="AH549" s="31"/>
      <c r="AI549" s="31"/>
      <c r="AJ549" s="31"/>
      <c r="AK549" s="31"/>
      <c r="AL549" s="31"/>
      <c r="AM549" s="31"/>
      <c r="AN549" s="31"/>
      <c r="AO549" s="31"/>
    </row>
    <row r="550" spans="1:41" ht="15.75" x14ac:dyDescent="0.25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  <c r="AK550" s="31"/>
      <c r="AL550" s="31"/>
      <c r="AM550" s="31"/>
      <c r="AN550" s="31"/>
      <c r="AO550" s="31"/>
    </row>
    <row r="551" spans="1:41" ht="15.75" x14ac:dyDescent="0.25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F551" s="31"/>
      <c r="AG551" s="31"/>
      <c r="AH551" s="31"/>
      <c r="AI551" s="31"/>
      <c r="AJ551" s="31"/>
      <c r="AK551" s="31"/>
      <c r="AL551" s="31"/>
      <c r="AM551" s="31"/>
      <c r="AN551" s="31"/>
      <c r="AO551" s="31"/>
    </row>
    <row r="552" spans="1:41" ht="15.75" x14ac:dyDescent="0.25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  <c r="AK552" s="31"/>
      <c r="AL552" s="31"/>
      <c r="AM552" s="31"/>
      <c r="AN552" s="31"/>
      <c r="AO552" s="31"/>
    </row>
    <row r="553" spans="1:41" ht="15.75" x14ac:dyDescent="0.25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  <c r="AK553" s="31"/>
      <c r="AL553" s="31"/>
      <c r="AM553" s="31"/>
      <c r="AN553" s="31"/>
      <c r="AO553" s="31"/>
    </row>
    <row r="554" spans="1:41" ht="15.75" x14ac:dyDescent="0.25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  <c r="AK554" s="31"/>
      <c r="AL554" s="31"/>
      <c r="AM554" s="31"/>
      <c r="AN554" s="31"/>
      <c r="AO554" s="31"/>
    </row>
    <row r="555" spans="1:41" ht="15.75" x14ac:dyDescent="0.25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  <c r="AK555" s="31"/>
      <c r="AL555" s="31"/>
      <c r="AM555" s="31"/>
      <c r="AN555" s="31"/>
      <c r="AO555" s="31"/>
    </row>
    <row r="556" spans="1:41" ht="15.75" x14ac:dyDescent="0.25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F556" s="31"/>
      <c r="AG556" s="31"/>
      <c r="AH556" s="31"/>
      <c r="AI556" s="31"/>
      <c r="AJ556" s="31"/>
      <c r="AK556" s="31"/>
      <c r="AL556" s="31"/>
      <c r="AM556" s="31"/>
      <c r="AN556" s="31"/>
      <c r="AO556" s="31"/>
    </row>
    <row r="557" spans="1:41" ht="15.75" x14ac:dyDescent="0.25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F557" s="31"/>
      <c r="AG557" s="31"/>
      <c r="AH557" s="31"/>
      <c r="AI557" s="31"/>
      <c r="AJ557" s="31"/>
      <c r="AK557" s="31"/>
      <c r="AL557" s="31"/>
      <c r="AM557" s="31"/>
      <c r="AN557" s="31"/>
      <c r="AO557" s="31"/>
    </row>
    <row r="558" spans="1:41" ht="15.75" x14ac:dyDescent="0.25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  <c r="AN558" s="31"/>
      <c r="AO558" s="31"/>
    </row>
    <row r="559" spans="1:41" ht="15.75" x14ac:dyDescent="0.25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  <c r="AN559" s="31"/>
      <c r="AO559" s="31"/>
    </row>
    <row r="560" spans="1:41" ht="15.75" x14ac:dyDescent="0.25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  <c r="AN560" s="31"/>
      <c r="AO560" s="31"/>
    </row>
    <row r="561" spans="1:41" ht="15.75" x14ac:dyDescent="0.25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  <c r="AN561" s="31"/>
      <c r="AO561" s="31"/>
    </row>
    <row r="562" spans="1:41" ht="15.75" x14ac:dyDescent="0.25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  <c r="AN562" s="31"/>
      <c r="AO562" s="31"/>
    </row>
    <row r="563" spans="1:41" ht="15.75" x14ac:dyDescent="0.25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  <c r="AN563" s="31"/>
      <c r="AO563" s="31"/>
    </row>
    <row r="564" spans="1:41" ht="15.75" x14ac:dyDescent="0.25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  <c r="AN564" s="31"/>
      <c r="AO564" s="31"/>
    </row>
    <row r="565" spans="1:41" ht="15.75" x14ac:dyDescent="0.25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  <c r="AK565" s="31"/>
      <c r="AL565" s="31"/>
      <c r="AM565" s="31"/>
      <c r="AN565" s="31"/>
      <c r="AO565" s="31"/>
    </row>
    <row r="566" spans="1:41" ht="15.75" x14ac:dyDescent="0.25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  <c r="AN566" s="31"/>
      <c r="AO566" s="31"/>
    </row>
    <row r="567" spans="1:41" ht="15.75" x14ac:dyDescent="0.25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  <c r="AN567" s="31"/>
      <c r="AO567" s="31"/>
    </row>
    <row r="568" spans="1:41" ht="15.75" x14ac:dyDescent="0.25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  <c r="AN568" s="31"/>
      <c r="AO568" s="31"/>
    </row>
    <row r="569" spans="1:41" ht="15.75" x14ac:dyDescent="0.25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  <c r="AK569" s="31"/>
      <c r="AL569" s="31"/>
      <c r="AM569" s="31"/>
      <c r="AN569" s="31"/>
      <c r="AO569" s="31"/>
    </row>
    <row r="570" spans="1:41" ht="15.75" x14ac:dyDescent="0.25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  <c r="AN570" s="31"/>
      <c r="AO570" s="31"/>
    </row>
    <row r="571" spans="1:41" ht="15.75" x14ac:dyDescent="0.25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  <c r="AN571" s="31"/>
      <c r="AO571" s="31"/>
    </row>
    <row r="572" spans="1:41" ht="15.75" x14ac:dyDescent="0.25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  <c r="AN572" s="31"/>
      <c r="AO572" s="31"/>
    </row>
    <row r="573" spans="1:41" ht="15.75" x14ac:dyDescent="0.25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  <c r="AK573" s="31"/>
      <c r="AL573" s="31"/>
      <c r="AM573" s="31"/>
      <c r="AN573" s="31"/>
      <c r="AO573" s="31"/>
    </row>
    <row r="574" spans="1:41" ht="15.75" x14ac:dyDescent="0.25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  <c r="AK574" s="31"/>
      <c r="AL574" s="31"/>
      <c r="AM574" s="31"/>
      <c r="AN574" s="31"/>
      <c r="AO574" s="31"/>
    </row>
    <row r="575" spans="1:41" ht="15.75" x14ac:dyDescent="0.25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  <c r="AN575" s="31"/>
      <c r="AO575" s="31"/>
    </row>
    <row r="576" spans="1:41" ht="15.75" x14ac:dyDescent="0.25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  <c r="AN576" s="31"/>
      <c r="AO576" s="31"/>
    </row>
    <row r="577" spans="1:41" ht="15.75" x14ac:dyDescent="0.25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  <c r="AK577" s="31"/>
      <c r="AL577" s="31"/>
      <c r="AM577" s="31"/>
      <c r="AN577" s="31"/>
      <c r="AO577" s="31"/>
    </row>
    <row r="578" spans="1:41" ht="15.75" x14ac:dyDescent="0.25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  <c r="AN578" s="31"/>
      <c r="AO578" s="31"/>
    </row>
    <row r="579" spans="1:41" ht="15.75" x14ac:dyDescent="0.25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  <c r="AN579" s="31"/>
      <c r="AO579" s="31"/>
    </row>
    <row r="580" spans="1:41" ht="15.75" x14ac:dyDescent="0.25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  <c r="AN580" s="31"/>
      <c r="AO580" s="31"/>
    </row>
    <row r="581" spans="1:41" ht="15.75" x14ac:dyDescent="0.25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  <c r="AN581" s="31"/>
      <c r="AO581" s="31"/>
    </row>
    <row r="582" spans="1:41" ht="15.75" x14ac:dyDescent="0.25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  <c r="AN582" s="31"/>
      <c r="AO582" s="31"/>
    </row>
    <row r="583" spans="1:41" ht="15.75" x14ac:dyDescent="0.25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  <c r="AK583" s="31"/>
      <c r="AL583" s="31"/>
      <c r="AM583" s="31"/>
      <c r="AN583" s="31"/>
      <c r="AO583" s="31"/>
    </row>
    <row r="584" spans="1:41" ht="15.75" x14ac:dyDescent="0.25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  <c r="AN584" s="31"/>
      <c r="AO584" s="31"/>
    </row>
    <row r="585" spans="1:41" ht="15.75" x14ac:dyDescent="0.25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  <c r="AN585" s="31"/>
      <c r="AO585" s="31"/>
    </row>
    <row r="586" spans="1:41" ht="15.75" x14ac:dyDescent="0.25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  <c r="AK586" s="31"/>
      <c r="AL586" s="31"/>
      <c r="AM586" s="31"/>
      <c r="AN586" s="31"/>
      <c r="AO586" s="31"/>
    </row>
    <row r="587" spans="1:41" ht="15.75" x14ac:dyDescent="0.25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  <c r="AK587" s="31"/>
      <c r="AL587" s="31"/>
      <c r="AM587" s="31"/>
      <c r="AN587" s="31"/>
      <c r="AO587" s="31"/>
    </row>
    <row r="588" spans="1:41" ht="15.75" x14ac:dyDescent="0.25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  <c r="AK588" s="31"/>
      <c r="AL588" s="31"/>
      <c r="AM588" s="31"/>
      <c r="AN588" s="31"/>
      <c r="AO588" s="31"/>
    </row>
    <row r="589" spans="1:41" ht="15.75" x14ac:dyDescent="0.25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  <c r="AK589" s="31"/>
      <c r="AL589" s="31"/>
      <c r="AM589" s="31"/>
      <c r="AN589" s="31"/>
      <c r="AO589" s="31"/>
    </row>
    <row r="590" spans="1:41" ht="15.75" x14ac:dyDescent="0.25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  <c r="AK590" s="31"/>
      <c r="AL590" s="31"/>
      <c r="AM590" s="31"/>
      <c r="AN590" s="31"/>
      <c r="AO590" s="31"/>
    </row>
    <row r="591" spans="1:41" ht="15.75" x14ac:dyDescent="0.25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  <c r="AK591" s="31"/>
      <c r="AL591" s="31"/>
      <c r="AM591" s="31"/>
      <c r="AN591" s="31"/>
      <c r="AO591" s="31"/>
    </row>
    <row r="592" spans="1:41" ht="15.75" x14ac:dyDescent="0.25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F592" s="31"/>
      <c r="AG592" s="31"/>
      <c r="AH592" s="31"/>
      <c r="AI592" s="31"/>
      <c r="AJ592" s="31"/>
      <c r="AK592" s="31"/>
      <c r="AL592" s="31"/>
      <c r="AM592" s="31"/>
      <c r="AN592" s="31"/>
      <c r="AO592" s="31"/>
    </row>
    <row r="593" spans="1:41" ht="15.75" x14ac:dyDescent="0.25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F593" s="31"/>
      <c r="AG593" s="31"/>
      <c r="AH593" s="31"/>
      <c r="AI593" s="31"/>
      <c r="AJ593" s="31"/>
      <c r="AK593" s="31"/>
      <c r="AL593" s="31"/>
      <c r="AM593" s="31"/>
      <c r="AN593" s="31"/>
      <c r="AO593" s="31"/>
    </row>
    <row r="594" spans="1:41" ht="15.75" x14ac:dyDescent="0.25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  <c r="AK594" s="31"/>
      <c r="AL594" s="31"/>
      <c r="AM594" s="31"/>
      <c r="AN594" s="31"/>
      <c r="AO594" s="31"/>
    </row>
    <row r="595" spans="1:41" ht="15.75" x14ac:dyDescent="0.25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F595" s="31"/>
      <c r="AG595" s="31"/>
      <c r="AH595" s="31"/>
      <c r="AI595" s="31"/>
      <c r="AJ595" s="31"/>
      <c r="AK595" s="31"/>
      <c r="AL595" s="31"/>
      <c r="AM595" s="31"/>
      <c r="AN595" s="31"/>
      <c r="AO595" s="31"/>
    </row>
    <row r="596" spans="1:41" ht="15.75" x14ac:dyDescent="0.25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  <c r="AK596" s="31"/>
      <c r="AL596" s="31"/>
      <c r="AM596" s="31"/>
      <c r="AN596" s="31"/>
      <c r="AO596" s="31"/>
    </row>
    <row r="597" spans="1:41" ht="15.75" x14ac:dyDescent="0.25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  <c r="AK597" s="31"/>
      <c r="AL597" s="31"/>
      <c r="AM597" s="31"/>
      <c r="AN597" s="31"/>
      <c r="AO597" s="31"/>
    </row>
    <row r="598" spans="1:41" ht="15.75" x14ac:dyDescent="0.25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  <c r="AK598" s="31"/>
      <c r="AL598" s="31"/>
      <c r="AM598" s="31"/>
      <c r="AN598" s="31"/>
      <c r="AO598" s="31"/>
    </row>
    <row r="599" spans="1:41" ht="15.75" x14ac:dyDescent="0.25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  <c r="AK599" s="31"/>
      <c r="AL599" s="31"/>
      <c r="AM599" s="31"/>
      <c r="AN599" s="31"/>
      <c r="AO599" s="31"/>
    </row>
    <row r="600" spans="1:41" ht="15.75" x14ac:dyDescent="0.25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  <c r="AK600" s="31"/>
      <c r="AL600" s="31"/>
      <c r="AM600" s="31"/>
      <c r="AN600" s="31"/>
      <c r="AO600" s="31"/>
    </row>
    <row r="601" spans="1:41" ht="15.75" x14ac:dyDescent="0.25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  <c r="AK601" s="31"/>
      <c r="AL601" s="31"/>
      <c r="AM601" s="31"/>
      <c r="AN601" s="31"/>
      <c r="AO601" s="31"/>
    </row>
    <row r="602" spans="1:41" ht="15.75" x14ac:dyDescent="0.25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F602" s="31"/>
      <c r="AG602" s="31"/>
      <c r="AH602" s="31"/>
      <c r="AI602" s="31"/>
      <c r="AJ602" s="31"/>
      <c r="AK602" s="31"/>
      <c r="AL602" s="31"/>
      <c r="AM602" s="31"/>
      <c r="AN602" s="31"/>
      <c r="AO602" s="31"/>
    </row>
    <row r="603" spans="1:41" ht="15.75" x14ac:dyDescent="0.25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  <c r="AK603" s="31"/>
      <c r="AL603" s="31"/>
      <c r="AM603" s="31"/>
      <c r="AN603" s="31"/>
      <c r="AO603" s="31"/>
    </row>
    <row r="604" spans="1:41" ht="15.75" x14ac:dyDescent="0.25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F604" s="31"/>
      <c r="AG604" s="31"/>
      <c r="AH604" s="31"/>
      <c r="AI604" s="31"/>
      <c r="AJ604" s="31"/>
      <c r="AK604" s="31"/>
      <c r="AL604" s="31"/>
      <c r="AM604" s="31"/>
      <c r="AN604" s="31"/>
      <c r="AO604" s="31"/>
    </row>
    <row r="605" spans="1:41" ht="15.75" x14ac:dyDescent="0.25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  <c r="AK605" s="31"/>
      <c r="AL605" s="31"/>
      <c r="AM605" s="31"/>
      <c r="AN605" s="31"/>
      <c r="AO605" s="31"/>
    </row>
    <row r="606" spans="1:41" ht="15.75" x14ac:dyDescent="0.25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  <c r="AK606" s="31"/>
      <c r="AL606" s="31"/>
      <c r="AM606" s="31"/>
      <c r="AN606" s="31"/>
      <c r="AO606" s="31"/>
    </row>
    <row r="607" spans="1:41" ht="15.75" x14ac:dyDescent="0.25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  <c r="AK607" s="31"/>
      <c r="AL607" s="31"/>
      <c r="AM607" s="31"/>
      <c r="AN607" s="31"/>
      <c r="AO607" s="31"/>
    </row>
    <row r="608" spans="1:41" ht="15.75" x14ac:dyDescent="0.25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  <c r="AK608" s="31"/>
      <c r="AL608" s="31"/>
      <c r="AM608" s="31"/>
      <c r="AN608" s="31"/>
      <c r="AO608" s="31"/>
    </row>
    <row r="609" spans="1:41" ht="15.75" x14ac:dyDescent="0.25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  <c r="AK609" s="31"/>
      <c r="AL609" s="31"/>
      <c r="AM609" s="31"/>
      <c r="AN609" s="31"/>
      <c r="AO609" s="31"/>
    </row>
    <row r="610" spans="1:41" ht="15.75" x14ac:dyDescent="0.25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F610" s="31"/>
      <c r="AG610" s="31"/>
      <c r="AH610" s="31"/>
      <c r="AI610" s="31"/>
      <c r="AJ610" s="31"/>
      <c r="AK610" s="31"/>
      <c r="AL610" s="31"/>
      <c r="AM610" s="31"/>
      <c r="AN610" s="31"/>
      <c r="AO610" s="31"/>
    </row>
    <row r="611" spans="1:41" ht="15.75" x14ac:dyDescent="0.25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  <c r="AK611" s="31"/>
      <c r="AL611" s="31"/>
      <c r="AM611" s="31"/>
      <c r="AN611" s="31"/>
      <c r="AO611" s="31"/>
    </row>
    <row r="612" spans="1:41" ht="15.75" x14ac:dyDescent="0.25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  <c r="AK612" s="31"/>
      <c r="AL612" s="31"/>
      <c r="AM612" s="31"/>
      <c r="AN612" s="31"/>
      <c r="AO612" s="31"/>
    </row>
    <row r="613" spans="1:41" ht="15.75" x14ac:dyDescent="0.25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  <c r="AK613" s="31"/>
      <c r="AL613" s="31"/>
      <c r="AM613" s="31"/>
      <c r="AN613" s="31"/>
      <c r="AO613" s="31"/>
    </row>
    <row r="614" spans="1:41" ht="15.75" x14ac:dyDescent="0.25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  <c r="AK614" s="31"/>
      <c r="AL614" s="31"/>
      <c r="AM614" s="31"/>
      <c r="AN614" s="31"/>
      <c r="AO614" s="31"/>
    </row>
    <row r="615" spans="1:41" ht="15.75" x14ac:dyDescent="0.25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  <c r="AK615" s="31"/>
      <c r="AL615" s="31"/>
      <c r="AM615" s="31"/>
      <c r="AN615" s="31"/>
      <c r="AO615" s="31"/>
    </row>
    <row r="616" spans="1:41" ht="15.75" x14ac:dyDescent="0.25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  <c r="AK616" s="31"/>
      <c r="AL616" s="31"/>
      <c r="AM616" s="31"/>
      <c r="AN616" s="31"/>
      <c r="AO616" s="31"/>
    </row>
    <row r="617" spans="1:41" ht="15.75" x14ac:dyDescent="0.25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  <c r="AK617" s="31"/>
      <c r="AL617" s="31"/>
      <c r="AM617" s="31"/>
      <c r="AN617" s="31"/>
      <c r="AO617" s="31"/>
    </row>
    <row r="618" spans="1:41" ht="15.75" x14ac:dyDescent="0.25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F618" s="31"/>
      <c r="AG618" s="31"/>
      <c r="AH618" s="31"/>
      <c r="AI618" s="31"/>
      <c r="AJ618" s="31"/>
      <c r="AK618" s="31"/>
      <c r="AL618" s="31"/>
      <c r="AM618" s="31"/>
      <c r="AN618" s="31"/>
      <c r="AO618" s="31"/>
    </row>
    <row r="619" spans="1:41" ht="15.75" x14ac:dyDescent="0.25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  <c r="AK619" s="31"/>
      <c r="AL619" s="31"/>
      <c r="AM619" s="31"/>
      <c r="AN619" s="31"/>
      <c r="AO619" s="31"/>
    </row>
    <row r="620" spans="1:41" ht="15.75" x14ac:dyDescent="0.25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  <c r="AK620" s="31"/>
      <c r="AL620" s="31"/>
      <c r="AM620" s="31"/>
      <c r="AN620" s="31"/>
      <c r="AO620" s="31"/>
    </row>
    <row r="621" spans="1:41" ht="15.75" x14ac:dyDescent="0.25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  <c r="AK621" s="31"/>
      <c r="AL621" s="31"/>
      <c r="AM621" s="31"/>
      <c r="AN621" s="31"/>
      <c r="AO621" s="31"/>
    </row>
    <row r="622" spans="1:41" ht="15.75" x14ac:dyDescent="0.25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F622" s="31"/>
      <c r="AG622" s="31"/>
      <c r="AH622" s="31"/>
      <c r="AI622" s="31"/>
      <c r="AJ622" s="31"/>
      <c r="AK622" s="31"/>
      <c r="AL622" s="31"/>
      <c r="AM622" s="31"/>
      <c r="AN622" s="31"/>
      <c r="AO622" s="31"/>
    </row>
    <row r="623" spans="1:41" ht="15.75" x14ac:dyDescent="0.25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  <c r="AK623" s="31"/>
      <c r="AL623" s="31"/>
      <c r="AM623" s="31"/>
      <c r="AN623" s="31"/>
      <c r="AO623" s="31"/>
    </row>
    <row r="624" spans="1:41" ht="15.75" x14ac:dyDescent="0.25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  <c r="AK624" s="31"/>
      <c r="AL624" s="31"/>
      <c r="AM624" s="31"/>
      <c r="AN624" s="31"/>
      <c r="AO624" s="31"/>
    </row>
    <row r="625" spans="1:41" ht="15.75" x14ac:dyDescent="0.25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  <c r="AK625" s="31"/>
      <c r="AL625" s="31"/>
      <c r="AM625" s="31"/>
      <c r="AN625" s="31"/>
      <c r="AO625" s="31"/>
    </row>
    <row r="626" spans="1:41" ht="15.75" x14ac:dyDescent="0.25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F626" s="31"/>
      <c r="AG626" s="31"/>
      <c r="AH626" s="31"/>
      <c r="AI626" s="31"/>
      <c r="AJ626" s="31"/>
      <c r="AK626" s="31"/>
      <c r="AL626" s="31"/>
      <c r="AM626" s="31"/>
      <c r="AN626" s="31"/>
      <c r="AO626" s="31"/>
    </row>
    <row r="627" spans="1:41" ht="15.75" x14ac:dyDescent="0.25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F627" s="31"/>
      <c r="AG627" s="31"/>
      <c r="AH627" s="31"/>
      <c r="AI627" s="31"/>
      <c r="AJ627" s="31"/>
      <c r="AK627" s="31"/>
      <c r="AL627" s="31"/>
      <c r="AM627" s="31"/>
      <c r="AN627" s="31"/>
      <c r="AO627" s="31"/>
    </row>
    <row r="628" spans="1:41" ht="15.75" x14ac:dyDescent="0.25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  <c r="AK628" s="31"/>
      <c r="AL628" s="31"/>
      <c r="AM628" s="31"/>
      <c r="AN628" s="31"/>
      <c r="AO628" s="31"/>
    </row>
    <row r="629" spans="1:41" ht="15.75" x14ac:dyDescent="0.25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  <c r="AK629" s="31"/>
      <c r="AL629" s="31"/>
      <c r="AM629" s="31"/>
      <c r="AN629" s="31"/>
      <c r="AO629" s="31"/>
    </row>
    <row r="630" spans="1:41" ht="15.75" x14ac:dyDescent="0.25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F630" s="31"/>
      <c r="AG630" s="31"/>
      <c r="AH630" s="31"/>
      <c r="AI630" s="31"/>
      <c r="AJ630" s="31"/>
      <c r="AK630" s="31"/>
      <c r="AL630" s="31"/>
      <c r="AM630" s="31"/>
      <c r="AN630" s="31"/>
      <c r="AO630" s="31"/>
    </row>
    <row r="631" spans="1:41" ht="15.75" x14ac:dyDescent="0.25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  <c r="AK631" s="31"/>
      <c r="AL631" s="31"/>
      <c r="AM631" s="31"/>
      <c r="AN631" s="31"/>
      <c r="AO631" s="31"/>
    </row>
    <row r="632" spans="1:41" ht="15.75" x14ac:dyDescent="0.25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  <c r="AK632" s="31"/>
      <c r="AL632" s="31"/>
      <c r="AM632" s="31"/>
      <c r="AN632" s="31"/>
      <c r="AO632" s="31"/>
    </row>
    <row r="633" spans="1:41" ht="15.75" x14ac:dyDescent="0.25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  <c r="AK633" s="31"/>
      <c r="AL633" s="31"/>
      <c r="AM633" s="31"/>
      <c r="AN633" s="31"/>
      <c r="AO633" s="31"/>
    </row>
    <row r="634" spans="1:41" ht="15.75" x14ac:dyDescent="0.25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  <c r="AK634" s="31"/>
      <c r="AL634" s="31"/>
      <c r="AM634" s="31"/>
      <c r="AN634" s="31"/>
      <c r="AO634" s="31"/>
    </row>
    <row r="635" spans="1:41" ht="15.75" x14ac:dyDescent="0.25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  <c r="AK635" s="31"/>
      <c r="AL635" s="31"/>
      <c r="AM635" s="31"/>
      <c r="AN635" s="31"/>
      <c r="AO635" s="31"/>
    </row>
    <row r="636" spans="1:41" ht="15.75" x14ac:dyDescent="0.25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F636" s="31"/>
      <c r="AG636" s="31"/>
      <c r="AH636" s="31"/>
      <c r="AI636" s="31"/>
      <c r="AJ636" s="31"/>
      <c r="AK636" s="31"/>
      <c r="AL636" s="31"/>
      <c r="AM636" s="31"/>
      <c r="AN636" s="31"/>
      <c r="AO636" s="31"/>
    </row>
    <row r="637" spans="1:41" ht="15.75" x14ac:dyDescent="0.25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  <c r="AK637" s="31"/>
      <c r="AL637" s="31"/>
      <c r="AM637" s="31"/>
      <c r="AN637" s="31"/>
      <c r="AO637" s="31"/>
    </row>
    <row r="638" spans="1:41" ht="15.75" x14ac:dyDescent="0.25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  <c r="AK638" s="31"/>
      <c r="AL638" s="31"/>
      <c r="AM638" s="31"/>
      <c r="AN638" s="31"/>
      <c r="AO638" s="31"/>
    </row>
    <row r="639" spans="1:41" ht="15.75" x14ac:dyDescent="0.25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F639" s="31"/>
      <c r="AG639" s="31"/>
      <c r="AH639" s="31"/>
      <c r="AI639" s="31"/>
      <c r="AJ639" s="31"/>
      <c r="AK639" s="31"/>
      <c r="AL639" s="31"/>
      <c r="AM639" s="31"/>
      <c r="AN639" s="31"/>
      <c r="AO639" s="31"/>
    </row>
    <row r="640" spans="1:41" ht="15.75" x14ac:dyDescent="0.25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F640" s="31"/>
      <c r="AG640" s="31"/>
      <c r="AH640" s="31"/>
      <c r="AI640" s="31"/>
      <c r="AJ640" s="31"/>
      <c r="AK640" s="31"/>
      <c r="AL640" s="31"/>
      <c r="AM640" s="31"/>
      <c r="AN640" s="31"/>
      <c r="AO640" s="31"/>
    </row>
    <row r="641" spans="1:41" ht="15.75" x14ac:dyDescent="0.25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F641" s="31"/>
      <c r="AG641" s="31"/>
      <c r="AH641" s="31"/>
      <c r="AI641" s="31"/>
      <c r="AJ641" s="31"/>
      <c r="AK641" s="31"/>
      <c r="AL641" s="31"/>
      <c r="AM641" s="31"/>
      <c r="AN641" s="31"/>
      <c r="AO641" s="31"/>
    </row>
    <row r="642" spans="1:41" ht="15.75" x14ac:dyDescent="0.25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F642" s="31"/>
      <c r="AG642" s="31"/>
      <c r="AH642" s="31"/>
      <c r="AI642" s="31"/>
      <c r="AJ642" s="31"/>
      <c r="AK642" s="31"/>
      <c r="AL642" s="31"/>
      <c r="AM642" s="31"/>
      <c r="AN642" s="31"/>
      <c r="AO642" s="31"/>
    </row>
    <row r="643" spans="1:41" ht="15.75" x14ac:dyDescent="0.25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F643" s="31"/>
      <c r="AG643" s="31"/>
      <c r="AH643" s="31"/>
      <c r="AI643" s="31"/>
      <c r="AJ643" s="31"/>
      <c r="AK643" s="31"/>
      <c r="AL643" s="31"/>
      <c r="AM643" s="31"/>
      <c r="AN643" s="31"/>
      <c r="AO643" s="31"/>
    </row>
    <row r="644" spans="1:41" ht="15.75" x14ac:dyDescent="0.25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F644" s="31"/>
      <c r="AG644" s="31"/>
      <c r="AH644" s="31"/>
      <c r="AI644" s="31"/>
      <c r="AJ644" s="31"/>
      <c r="AK644" s="31"/>
      <c r="AL644" s="31"/>
      <c r="AM644" s="31"/>
      <c r="AN644" s="31"/>
      <c r="AO644" s="31"/>
    </row>
    <row r="645" spans="1:41" ht="15.75" x14ac:dyDescent="0.25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F645" s="31"/>
      <c r="AG645" s="31"/>
      <c r="AH645" s="31"/>
      <c r="AI645" s="31"/>
      <c r="AJ645" s="31"/>
      <c r="AK645" s="31"/>
      <c r="AL645" s="31"/>
      <c r="AM645" s="31"/>
      <c r="AN645" s="31"/>
      <c r="AO645" s="31"/>
    </row>
    <row r="646" spans="1:41" ht="15.75" x14ac:dyDescent="0.25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F646" s="31"/>
      <c r="AG646" s="31"/>
      <c r="AH646" s="31"/>
      <c r="AI646" s="31"/>
      <c r="AJ646" s="31"/>
      <c r="AK646" s="31"/>
      <c r="AL646" s="31"/>
      <c r="AM646" s="31"/>
      <c r="AN646" s="31"/>
      <c r="AO646" s="31"/>
    </row>
    <row r="647" spans="1:41" ht="15.75" x14ac:dyDescent="0.25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F647" s="31"/>
      <c r="AG647" s="31"/>
      <c r="AH647" s="31"/>
      <c r="AI647" s="31"/>
      <c r="AJ647" s="31"/>
      <c r="AK647" s="31"/>
      <c r="AL647" s="31"/>
      <c r="AM647" s="31"/>
      <c r="AN647" s="31"/>
      <c r="AO647" s="31"/>
    </row>
    <row r="648" spans="1:41" ht="15.75" x14ac:dyDescent="0.25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F648" s="31"/>
      <c r="AG648" s="31"/>
      <c r="AH648" s="31"/>
      <c r="AI648" s="31"/>
      <c r="AJ648" s="31"/>
      <c r="AK648" s="31"/>
      <c r="AL648" s="31"/>
      <c r="AM648" s="31"/>
      <c r="AN648" s="31"/>
      <c r="AO648" s="31"/>
    </row>
    <row r="649" spans="1:41" ht="15.75" x14ac:dyDescent="0.25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  <c r="AK649" s="31"/>
      <c r="AL649" s="31"/>
      <c r="AM649" s="31"/>
      <c r="AN649" s="31"/>
      <c r="AO649" s="31"/>
    </row>
    <row r="650" spans="1:41" ht="15.75" x14ac:dyDescent="0.25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  <c r="AK650" s="31"/>
      <c r="AL650" s="31"/>
      <c r="AM650" s="31"/>
      <c r="AN650" s="31"/>
      <c r="AO650" s="31"/>
    </row>
    <row r="651" spans="1:41" ht="15.75" x14ac:dyDescent="0.25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  <c r="AK651" s="31"/>
      <c r="AL651" s="31"/>
      <c r="AM651" s="31"/>
      <c r="AN651" s="31"/>
      <c r="AO651" s="31"/>
    </row>
    <row r="652" spans="1:41" ht="15.75" x14ac:dyDescent="0.25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  <c r="AK652" s="31"/>
      <c r="AL652" s="31"/>
      <c r="AM652" s="31"/>
      <c r="AN652" s="31"/>
      <c r="AO652" s="31"/>
    </row>
    <row r="653" spans="1:41" ht="15.75" x14ac:dyDescent="0.25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  <c r="AK653" s="31"/>
      <c r="AL653" s="31"/>
      <c r="AM653" s="31"/>
      <c r="AN653" s="31"/>
      <c r="AO653" s="31"/>
    </row>
    <row r="654" spans="1:41" ht="15.75" x14ac:dyDescent="0.25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  <c r="AK654" s="31"/>
      <c r="AL654" s="31"/>
      <c r="AM654" s="31"/>
      <c r="AN654" s="31"/>
      <c r="AO654" s="31"/>
    </row>
    <row r="655" spans="1:41" ht="15.75" x14ac:dyDescent="0.25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F655" s="31"/>
      <c r="AG655" s="31"/>
      <c r="AH655" s="31"/>
      <c r="AI655" s="31"/>
      <c r="AJ655" s="31"/>
      <c r="AK655" s="31"/>
      <c r="AL655" s="31"/>
      <c r="AM655" s="31"/>
      <c r="AN655" s="31"/>
      <c r="AO655" s="31"/>
    </row>
    <row r="656" spans="1:41" ht="15.75" x14ac:dyDescent="0.25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  <c r="AK656" s="31"/>
      <c r="AL656" s="31"/>
      <c r="AM656" s="31"/>
      <c r="AN656" s="31"/>
      <c r="AO656" s="31"/>
    </row>
    <row r="657" spans="1:41" ht="15.75" x14ac:dyDescent="0.25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F657" s="31"/>
      <c r="AG657" s="31"/>
      <c r="AH657" s="31"/>
      <c r="AI657" s="31"/>
      <c r="AJ657" s="31"/>
      <c r="AK657" s="31"/>
      <c r="AL657" s="31"/>
      <c r="AM657" s="31"/>
      <c r="AN657" s="31"/>
      <c r="AO657" s="31"/>
    </row>
    <row r="658" spans="1:41" ht="15.75" x14ac:dyDescent="0.25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  <c r="AK658" s="31"/>
      <c r="AL658" s="31"/>
      <c r="AM658" s="31"/>
      <c r="AN658" s="31"/>
      <c r="AO658" s="31"/>
    </row>
    <row r="659" spans="1:41" ht="15.75" x14ac:dyDescent="0.25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31"/>
      <c r="AO659" s="31"/>
    </row>
    <row r="660" spans="1:41" ht="15.75" x14ac:dyDescent="0.25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  <c r="AK660" s="31"/>
      <c r="AL660" s="31"/>
      <c r="AM660" s="31"/>
      <c r="AN660" s="31"/>
      <c r="AO660" s="31"/>
    </row>
    <row r="661" spans="1:41" ht="15.75" x14ac:dyDescent="0.25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  <c r="AK661" s="31"/>
      <c r="AL661" s="31"/>
      <c r="AM661" s="31"/>
      <c r="AN661" s="31"/>
      <c r="AO661" s="31"/>
    </row>
    <row r="662" spans="1:41" ht="15.75" x14ac:dyDescent="0.25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  <c r="AK662" s="31"/>
      <c r="AL662" s="31"/>
      <c r="AM662" s="31"/>
      <c r="AN662" s="31"/>
      <c r="AO662" s="31"/>
    </row>
    <row r="663" spans="1:41" ht="15.75" x14ac:dyDescent="0.25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F663" s="31"/>
      <c r="AG663" s="31"/>
      <c r="AH663" s="31"/>
      <c r="AI663" s="31"/>
      <c r="AJ663" s="31"/>
      <c r="AK663" s="31"/>
      <c r="AL663" s="31"/>
      <c r="AM663" s="31"/>
      <c r="AN663" s="31"/>
      <c r="AO663" s="31"/>
    </row>
    <row r="664" spans="1:41" ht="15.75" x14ac:dyDescent="0.25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  <c r="AK664" s="31"/>
      <c r="AL664" s="31"/>
      <c r="AM664" s="31"/>
      <c r="AN664" s="31"/>
      <c r="AO664" s="31"/>
    </row>
    <row r="665" spans="1:41" ht="15.75" x14ac:dyDescent="0.25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  <c r="AK665" s="31"/>
      <c r="AL665" s="31"/>
      <c r="AM665" s="31"/>
      <c r="AN665" s="31"/>
      <c r="AO665" s="31"/>
    </row>
    <row r="666" spans="1:41" ht="15.75" x14ac:dyDescent="0.25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  <c r="AK666" s="31"/>
      <c r="AL666" s="31"/>
      <c r="AM666" s="31"/>
      <c r="AN666" s="31"/>
      <c r="AO666" s="31"/>
    </row>
    <row r="667" spans="1:41" ht="15.75" x14ac:dyDescent="0.25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  <c r="AK667" s="31"/>
      <c r="AL667" s="31"/>
      <c r="AM667" s="31"/>
      <c r="AN667" s="31"/>
      <c r="AO667" s="31"/>
    </row>
    <row r="668" spans="1:41" ht="15.75" x14ac:dyDescent="0.25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  <c r="AK668" s="31"/>
      <c r="AL668" s="31"/>
      <c r="AM668" s="31"/>
      <c r="AN668" s="31"/>
      <c r="AO668" s="31"/>
    </row>
    <row r="669" spans="1:41" ht="15.75" x14ac:dyDescent="0.25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  <c r="AK669" s="31"/>
      <c r="AL669" s="31"/>
      <c r="AM669" s="31"/>
      <c r="AN669" s="31"/>
      <c r="AO669" s="31"/>
    </row>
    <row r="670" spans="1:41" ht="15.75" x14ac:dyDescent="0.25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  <c r="AK670" s="31"/>
      <c r="AL670" s="31"/>
      <c r="AM670" s="31"/>
      <c r="AN670" s="31"/>
      <c r="AO670" s="31"/>
    </row>
    <row r="671" spans="1:41" ht="15.75" x14ac:dyDescent="0.25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F671" s="31"/>
      <c r="AG671" s="31"/>
      <c r="AH671" s="31"/>
      <c r="AI671" s="31"/>
      <c r="AJ671" s="31"/>
      <c r="AK671" s="31"/>
      <c r="AL671" s="31"/>
      <c r="AM671" s="31"/>
      <c r="AN671" s="31"/>
      <c r="AO671" s="31"/>
    </row>
    <row r="672" spans="1:41" ht="15.75" x14ac:dyDescent="0.25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  <c r="AK672" s="31"/>
      <c r="AL672" s="31"/>
      <c r="AM672" s="31"/>
      <c r="AN672" s="31"/>
      <c r="AO672" s="31"/>
    </row>
    <row r="673" spans="1:41" ht="15.75" x14ac:dyDescent="0.25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  <c r="AK673" s="31"/>
      <c r="AL673" s="31"/>
      <c r="AM673" s="31"/>
      <c r="AN673" s="31"/>
      <c r="AO673" s="31"/>
    </row>
    <row r="674" spans="1:41" ht="15.75" x14ac:dyDescent="0.25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  <c r="AK674" s="31"/>
      <c r="AL674" s="31"/>
      <c r="AM674" s="31"/>
      <c r="AN674" s="31"/>
      <c r="AO674" s="31"/>
    </row>
    <row r="675" spans="1:41" ht="15.75" x14ac:dyDescent="0.25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F675" s="31"/>
      <c r="AG675" s="31"/>
      <c r="AH675" s="31"/>
      <c r="AI675" s="31"/>
      <c r="AJ675" s="31"/>
      <c r="AK675" s="31"/>
      <c r="AL675" s="31"/>
      <c r="AM675" s="31"/>
      <c r="AN675" s="31"/>
      <c r="AO675" s="31"/>
    </row>
    <row r="676" spans="1:41" ht="15.75" x14ac:dyDescent="0.25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  <c r="AK676" s="31"/>
      <c r="AL676" s="31"/>
      <c r="AM676" s="31"/>
      <c r="AN676" s="31"/>
      <c r="AO676" s="31"/>
    </row>
    <row r="677" spans="1:41" ht="15.75" x14ac:dyDescent="0.25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  <c r="AK677" s="31"/>
      <c r="AL677" s="31"/>
      <c r="AM677" s="31"/>
      <c r="AN677" s="31"/>
      <c r="AO677" s="31"/>
    </row>
    <row r="678" spans="1:41" ht="15.75" x14ac:dyDescent="0.25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  <c r="AK678" s="31"/>
      <c r="AL678" s="31"/>
      <c r="AM678" s="31"/>
      <c r="AN678" s="31"/>
      <c r="AO678" s="31"/>
    </row>
    <row r="679" spans="1:41" ht="15.75" x14ac:dyDescent="0.25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F679" s="31"/>
      <c r="AG679" s="31"/>
      <c r="AH679" s="31"/>
      <c r="AI679" s="31"/>
      <c r="AJ679" s="31"/>
      <c r="AK679" s="31"/>
      <c r="AL679" s="31"/>
      <c r="AM679" s="31"/>
      <c r="AN679" s="31"/>
      <c r="AO679" s="31"/>
    </row>
    <row r="680" spans="1:41" ht="15.75" x14ac:dyDescent="0.25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F680" s="31"/>
      <c r="AG680" s="31"/>
      <c r="AH680" s="31"/>
      <c r="AI680" s="31"/>
      <c r="AJ680" s="31"/>
      <c r="AK680" s="31"/>
      <c r="AL680" s="31"/>
      <c r="AM680" s="31"/>
      <c r="AN680" s="31"/>
      <c r="AO680" s="31"/>
    </row>
    <row r="681" spans="1:41" ht="15.75" x14ac:dyDescent="0.25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  <c r="AK681" s="31"/>
      <c r="AL681" s="31"/>
      <c r="AM681" s="31"/>
      <c r="AN681" s="31"/>
      <c r="AO681" s="31"/>
    </row>
    <row r="682" spans="1:41" ht="15.75" x14ac:dyDescent="0.25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  <c r="AK682" s="31"/>
      <c r="AL682" s="31"/>
      <c r="AM682" s="31"/>
      <c r="AN682" s="31"/>
      <c r="AO682" s="31"/>
    </row>
    <row r="683" spans="1:41" ht="15.75" x14ac:dyDescent="0.25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F683" s="31"/>
      <c r="AG683" s="31"/>
      <c r="AH683" s="31"/>
      <c r="AI683" s="31"/>
      <c r="AJ683" s="31"/>
      <c r="AK683" s="31"/>
      <c r="AL683" s="31"/>
      <c r="AM683" s="31"/>
      <c r="AN683" s="31"/>
      <c r="AO683" s="31"/>
    </row>
    <row r="684" spans="1:41" ht="15.75" x14ac:dyDescent="0.25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  <c r="AK684" s="31"/>
      <c r="AL684" s="31"/>
      <c r="AM684" s="31"/>
      <c r="AN684" s="31"/>
      <c r="AO684" s="31"/>
    </row>
    <row r="685" spans="1:41" ht="15.75" x14ac:dyDescent="0.25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  <c r="AK685" s="31"/>
      <c r="AL685" s="31"/>
      <c r="AM685" s="31"/>
      <c r="AN685" s="31"/>
      <c r="AO685" s="31"/>
    </row>
    <row r="686" spans="1:41" ht="15.75" x14ac:dyDescent="0.25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  <c r="AK686" s="31"/>
      <c r="AL686" s="31"/>
      <c r="AM686" s="31"/>
      <c r="AN686" s="31"/>
      <c r="AO686" s="31"/>
    </row>
    <row r="687" spans="1:41" ht="15.75" x14ac:dyDescent="0.25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  <c r="AK687" s="31"/>
      <c r="AL687" s="31"/>
      <c r="AM687" s="31"/>
      <c r="AN687" s="31"/>
      <c r="AO687" s="31"/>
    </row>
    <row r="688" spans="1:41" ht="15.75" x14ac:dyDescent="0.25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  <c r="AK688" s="31"/>
      <c r="AL688" s="31"/>
      <c r="AM688" s="31"/>
      <c r="AN688" s="31"/>
      <c r="AO688" s="31"/>
    </row>
    <row r="689" spans="1:41" ht="15.75" x14ac:dyDescent="0.25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F689" s="31"/>
      <c r="AG689" s="31"/>
      <c r="AH689" s="31"/>
      <c r="AI689" s="31"/>
      <c r="AJ689" s="31"/>
      <c r="AK689" s="31"/>
      <c r="AL689" s="31"/>
      <c r="AM689" s="31"/>
      <c r="AN689" s="31"/>
      <c r="AO689" s="31"/>
    </row>
    <row r="690" spans="1:41" ht="15.75" x14ac:dyDescent="0.25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  <c r="AK690" s="31"/>
      <c r="AL690" s="31"/>
      <c r="AM690" s="31"/>
      <c r="AN690" s="31"/>
      <c r="AO690" s="31"/>
    </row>
    <row r="691" spans="1:41" ht="15.75" x14ac:dyDescent="0.25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  <c r="AK691" s="31"/>
      <c r="AL691" s="31"/>
      <c r="AM691" s="31"/>
      <c r="AN691" s="31"/>
      <c r="AO691" s="31"/>
    </row>
    <row r="692" spans="1:41" ht="15.75" x14ac:dyDescent="0.25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F692" s="31"/>
      <c r="AG692" s="31"/>
      <c r="AH692" s="31"/>
      <c r="AI692" s="31"/>
      <c r="AJ692" s="31"/>
      <c r="AK692" s="31"/>
      <c r="AL692" s="31"/>
      <c r="AM692" s="31"/>
      <c r="AN692" s="31"/>
      <c r="AO692" s="31"/>
    </row>
    <row r="693" spans="1:41" ht="15.75" x14ac:dyDescent="0.25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F693" s="31"/>
      <c r="AG693" s="31"/>
      <c r="AH693" s="31"/>
      <c r="AI693" s="31"/>
      <c r="AJ693" s="31"/>
      <c r="AK693" s="31"/>
      <c r="AL693" s="31"/>
      <c r="AM693" s="31"/>
      <c r="AN693" s="31"/>
      <c r="AO693" s="31"/>
    </row>
    <row r="694" spans="1:41" ht="15.75" x14ac:dyDescent="0.25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F694" s="31"/>
      <c r="AG694" s="31"/>
      <c r="AH694" s="31"/>
      <c r="AI694" s="31"/>
      <c r="AJ694" s="31"/>
      <c r="AK694" s="31"/>
      <c r="AL694" s="31"/>
      <c r="AM694" s="31"/>
      <c r="AN694" s="31"/>
      <c r="AO694" s="31"/>
    </row>
    <row r="695" spans="1:41" ht="15.75" x14ac:dyDescent="0.25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F695" s="31"/>
      <c r="AG695" s="31"/>
      <c r="AH695" s="31"/>
      <c r="AI695" s="31"/>
      <c r="AJ695" s="31"/>
      <c r="AK695" s="31"/>
      <c r="AL695" s="31"/>
      <c r="AM695" s="31"/>
      <c r="AN695" s="31"/>
      <c r="AO695" s="31"/>
    </row>
    <row r="696" spans="1:41" ht="15.75" x14ac:dyDescent="0.25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F696" s="31"/>
      <c r="AG696" s="31"/>
      <c r="AH696" s="31"/>
      <c r="AI696" s="31"/>
      <c r="AJ696" s="31"/>
      <c r="AK696" s="31"/>
      <c r="AL696" s="31"/>
      <c r="AM696" s="31"/>
      <c r="AN696" s="31"/>
      <c r="AO696" s="31"/>
    </row>
    <row r="697" spans="1:41" ht="15.75" x14ac:dyDescent="0.25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F697" s="31"/>
      <c r="AG697" s="31"/>
      <c r="AH697" s="31"/>
      <c r="AI697" s="31"/>
      <c r="AJ697" s="31"/>
      <c r="AK697" s="31"/>
      <c r="AL697" s="31"/>
      <c r="AM697" s="31"/>
      <c r="AN697" s="31"/>
      <c r="AO697" s="31"/>
    </row>
    <row r="698" spans="1:41" ht="15.75" x14ac:dyDescent="0.25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F698" s="31"/>
      <c r="AG698" s="31"/>
      <c r="AH698" s="31"/>
      <c r="AI698" s="31"/>
      <c r="AJ698" s="31"/>
      <c r="AK698" s="31"/>
      <c r="AL698" s="31"/>
      <c r="AM698" s="31"/>
      <c r="AN698" s="31"/>
      <c r="AO698" s="31"/>
    </row>
    <row r="699" spans="1:41" ht="15.75" x14ac:dyDescent="0.25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F699" s="31"/>
      <c r="AG699" s="31"/>
      <c r="AH699" s="31"/>
      <c r="AI699" s="31"/>
      <c r="AJ699" s="31"/>
      <c r="AK699" s="31"/>
      <c r="AL699" s="31"/>
      <c r="AM699" s="31"/>
      <c r="AN699" s="31"/>
      <c r="AO699" s="31"/>
    </row>
    <row r="700" spans="1:41" ht="15.75" x14ac:dyDescent="0.25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F700" s="31"/>
      <c r="AG700" s="31"/>
      <c r="AH700" s="31"/>
      <c r="AI700" s="31"/>
      <c r="AJ700" s="31"/>
      <c r="AK700" s="31"/>
      <c r="AL700" s="31"/>
      <c r="AM700" s="31"/>
      <c r="AN700" s="31"/>
      <c r="AO700" s="31"/>
    </row>
    <row r="701" spans="1:41" ht="15.75" x14ac:dyDescent="0.25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F701" s="31"/>
      <c r="AG701" s="31"/>
      <c r="AH701" s="31"/>
      <c r="AI701" s="31"/>
      <c r="AJ701" s="31"/>
      <c r="AK701" s="31"/>
      <c r="AL701" s="31"/>
      <c r="AM701" s="31"/>
      <c r="AN701" s="31"/>
      <c r="AO701" s="31"/>
    </row>
    <row r="702" spans="1:41" ht="15.75" x14ac:dyDescent="0.25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F702" s="31"/>
      <c r="AG702" s="31"/>
      <c r="AH702" s="31"/>
      <c r="AI702" s="31"/>
      <c r="AJ702" s="31"/>
      <c r="AK702" s="31"/>
      <c r="AL702" s="31"/>
      <c r="AM702" s="31"/>
      <c r="AN702" s="31"/>
      <c r="AO702" s="31"/>
    </row>
    <row r="703" spans="1:41" ht="15.75" x14ac:dyDescent="0.25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F703" s="31"/>
      <c r="AG703" s="31"/>
      <c r="AH703" s="31"/>
      <c r="AI703" s="31"/>
      <c r="AJ703" s="31"/>
      <c r="AK703" s="31"/>
      <c r="AL703" s="31"/>
      <c r="AM703" s="31"/>
      <c r="AN703" s="31"/>
      <c r="AO703" s="31"/>
    </row>
    <row r="704" spans="1:41" ht="15.75" x14ac:dyDescent="0.25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F704" s="31"/>
      <c r="AG704" s="31"/>
      <c r="AH704" s="31"/>
      <c r="AI704" s="31"/>
      <c r="AJ704" s="31"/>
      <c r="AK704" s="31"/>
      <c r="AL704" s="31"/>
      <c r="AM704" s="31"/>
      <c r="AN704" s="31"/>
      <c r="AO704" s="31"/>
    </row>
    <row r="705" spans="1:41" ht="15.75" x14ac:dyDescent="0.25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F705" s="31"/>
      <c r="AG705" s="31"/>
      <c r="AH705" s="31"/>
      <c r="AI705" s="31"/>
      <c r="AJ705" s="31"/>
      <c r="AK705" s="31"/>
      <c r="AL705" s="31"/>
      <c r="AM705" s="31"/>
      <c r="AN705" s="31"/>
      <c r="AO705" s="31"/>
    </row>
    <row r="706" spans="1:41" ht="15.75" x14ac:dyDescent="0.25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F706" s="31"/>
      <c r="AG706" s="31"/>
      <c r="AH706" s="31"/>
      <c r="AI706" s="31"/>
      <c r="AJ706" s="31"/>
      <c r="AK706" s="31"/>
      <c r="AL706" s="31"/>
      <c r="AM706" s="31"/>
      <c r="AN706" s="31"/>
      <c r="AO706" s="31"/>
    </row>
    <row r="707" spans="1:41" ht="15.75" x14ac:dyDescent="0.25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F707" s="31"/>
      <c r="AG707" s="31"/>
      <c r="AH707" s="31"/>
      <c r="AI707" s="31"/>
      <c r="AJ707" s="31"/>
      <c r="AK707" s="31"/>
      <c r="AL707" s="31"/>
      <c r="AM707" s="31"/>
      <c r="AN707" s="31"/>
      <c r="AO707" s="31"/>
    </row>
    <row r="708" spans="1:41" ht="15.75" x14ac:dyDescent="0.25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F708" s="31"/>
      <c r="AG708" s="31"/>
      <c r="AH708" s="31"/>
      <c r="AI708" s="31"/>
      <c r="AJ708" s="31"/>
      <c r="AK708" s="31"/>
      <c r="AL708" s="31"/>
      <c r="AM708" s="31"/>
      <c r="AN708" s="31"/>
      <c r="AO708" s="31"/>
    </row>
    <row r="709" spans="1:41" ht="15.75" x14ac:dyDescent="0.25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F709" s="31"/>
      <c r="AG709" s="31"/>
      <c r="AH709" s="31"/>
      <c r="AI709" s="31"/>
      <c r="AJ709" s="31"/>
      <c r="AK709" s="31"/>
      <c r="AL709" s="31"/>
      <c r="AM709" s="31"/>
      <c r="AN709" s="31"/>
      <c r="AO709" s="31"/>
    </row>
    <row r="710" spans="1:41" ht="15.75" x14ac:dyDescent="0.25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F710" s="31"/>
      <c r="AG710" s="31"/>
      <c r="AH710" s="31"/>
      <c r="AI710" s="31"/>
      <c r="AJ710" s="31"/>
      <c r="AK710" s="31"/>
      <c r="AL710" s="31"/>
      <c r="AM710" s="31"/>
      <c r="AN710" s="31"/>
      <c r="AO710" s="31"/>
    </row>
    <row r="711" spans="1:41" ht="15.75" x14ac:dyDescent="0.25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F711" s="31"/>
      <c r="AG711" s="31"/>
      <c r="AH711" s="31"/>
      <c r="AI711" s="31"/>
      <c r="AJ711" s="31"/>
      <c r="AK711" s="31"/>
      <c r="AL711" s="31"/>
      <c r="AM711" s="31"/>
      <c r="AN711" s="31"/>
      <c r="AO711" s="31"/>
    </row>
    <row r="712" spans="1:41" ht="15.75" x14ac:dyDescent="0.25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F712" s="31"/>
      <c r="AG712" s="31"/>
      <c r="AH712" s="31"/>
      <c r="AI712" s="31"/>
      <c r="AJ712" s="31"/>
      <c r="AK712" s="31"/>
      <c r="AL712" s="31"/>
      <c r="AM712" s="31"/>
      <c r="AN712" s="31"/>
      <c r="AO712" s="31"/>
    </row>
    <row r="713" spans="1:41" ht="15.75" x14ac:dyDescent="0.25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F713" s="31"/>
      <c r="AG713" s="31"/>
      <c r="AH713" s="31"/>
      <c r="AI713" s="31"/>
      <c r="AJ713" s="31"/>
      <c r="AK713" s="31"/>
      <c r="AL713" s="31"/>
      <c r="AM713" s="31"/>
      <c r="AN713" s="31"/>
      <c r="AO713" s="31"/>
    </row>
    <row r="714" spans="1:41" ht="15.75" x14ac:dyDescent="0.25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F714" s="31"/>
      <c r="AG714" s="31"/>
      <c r="AH714" s="31"/>
      <c r="AI714" s="31"/>
      <c r="AJ714" s="31"/>
      <c r="AK714" s="31"/>
      <c r="AL714" s="31"/>
      <c r="AM714" s="31"/>
      <c r="AN714" s="31"/>
      <c r="AO714" s="31"/>
    </row>
    <row r="715" spans="1:41" ht="15.75" x14ac:dyDescent="0.25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F715" s="31"/>
      <c r="AG715" s="31"/>
      <c r="AH715" s="31"/>
      <c r="AI715" s="31"/>
      <c r="AJ715" s="31"/>
      <c r="AK715" s="31"/>
      <c r="AL715" s="31"/>
      <c r="AM715" s="31"/>
      <c r="AN715" s="31"/>
      <c r="AO715" s="31"/>
    </row>
    <row r="716" spans="1:41" ht="15.75" x14ac:dyDescent="0.25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F716" s="31"/>
      <c r="AG716" s="31"/>
      <c r="AH716" s="31"/>
      <c r="AI716" s="31"/>
      <c r="AJ716" s="31"/>
      <c r="AK716" s="31"/>
      <c r="AL716" s="31"/>
      <c r="AM716" s="31"/>
      <c r="AN716" s="31"/>
      <c r="AO716" s="31"/>
    </row>
    <row r="717" spans="1:41" ht="15.75" x14ac:dyDescent="0.25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F717" s="31"/>
      <c r="AG717" s="31"/>
      <c r="AH717" s="31"/>
      <c r="AI717" s="31"/>
      <c r="AJ717" s="31"/>
      <c r="AK717" s="31"/>
      <c r="AL717" s="31"/>
      <c r="AM717" s="31"/>
      <c r="AN717" s="31"/>
      <c r="AO717" s="31"/>
    </row>
    <row r="718" spans="1:41" ht="15.75" x14ac:dyDescent="0.25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F718" s="31"/>
      <c r="AG718" s="31"/>
      <c r="AH718" s="31"/>
      <c r="AI718" s="31"/>
      <c r="AJ718" s="31"/>
      <c r="AK718" s="31"/>
      <c r="AL718" s="31"/>
      <c r="AM718" s="31"/>
      <c r="AN718" s="31"/>
      <c r="AO718" s="31"/>
    </row>
    <row r="719" spans="1:41" ht="15.75" x14ac:dyDescent="0.25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F719" s="31"/>
      <c r="AG719" s="31"/>
      <c r="AH719" s="31"/>
      <c r="AI719" s="31"/>
      <c r="AJ719" s="31"/>
      <c r="AK719" s="31"/>
      <c r="AL719" s="31"/>
      <c r="AM719" s="31"/>
      <c r="AN719" s="31"/>
      <c r="AO719" s="31"/>
    </row>
    <row r="720" spans="1:41" ht="15.75" x14ac:dyDescent="0.25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F720" s="31"/>
      <c r="AG720" s="31"/>
      <c r="AH720" s="31"/>
      <c r="AI720" s="31"/>
      <c r="AJ720" s="31"/>
      <c r="AK720" s="31"/>
      <c r="AL720" s="31"/>
      <c r="AM720" s="31"/>
      <c r="AN720" s="31"/>
      <c r="AO720" s="31"/>
    </row>
    <row r="721" spans="1:41" ht="15.75" x14ac:dyDescent="0.25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F721" s="31"/>
      <c r="AG721" s="31"/>
      <c r="AH721" s="31"/>
      <c r="AI721" s="31"/>
      <c r="AJ721" s="31"/>
      <c r="AK721" s="31"/>
      <c r="AL721" s="31"/>
      <c r="AM721" s="31"/>
      <c r="AN721" s="31"/>
      <c r="AO721" s="31"/>
    </row>
    <row r="722" spans="1:41" ht="15.75" x14ac:dyDescent="0.25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F722" s="31"/>
      <c r="AG722" s="31"/>
      <c r="AH722" s="31"/>
      <c r="AI722" s="31"/>
      <c r="AJ722" s="31"/>
      <c r="AK722" s="31"/>
      <c r="AL722" s="31"/>
      <c r="AM722" s="31"/>
      <c r="AN722" s="31"/>
      <c r="AO722" s="31"/>
    </row>
    <row r="723" spans="1:41" ht="15.75" x14ac:dyDescent="0.25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F723" s="31"/>
      <c r="AG723" s="31"/>
      <c r="AH723" s="31"/>
      <c r="AI723" s="31"/>
      <c r="AJ723" s="31"/>
      <c r="AK723" s="31"/>
      <c r="AL723" s="31"/>
      <c r="AM723" s="31"/>
      <c r="AN723" s="31"/>
      <c r="AO723" s="31"/>
    </row>
    <row r="724" spans="1:41" ht="15.75" x14ac:dyDescent="0.25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F724" s="31"/>
      <c r="AG724" s="31"/>
      <c r="AH724" s="31"/>
      <c r="AI724" s="31"/>
      <c r="AJ724" s="31"/>
      <c r="AK724" s="31"/>
      <c r="AL724" s="31"/>
      <c r="AM724" s="31"/>
      <c r="AN724" s="31"/>
      <c r="AO724" s="31"/>
    </row>
    <row r="725" spans="1:41" ht="15.75" x14ac:dyDescent="0.25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F725" s="31"/>
      <c r="AG725" s="31"/>
      <c r="AH725" s="31"/>
      <c r="AI725" s="31"/>
      <c r="AJ725" s="31"/>
      <c r="AK725" s="31"/>
      <c r="AL725" s="31"/>
      <c r="AM725" s="31"/>
      <c r="AN725" s="31"/>
      <c r="AO725" s="31"/>
    </row>
    <row r="726" spans="1:41" ht="15.75" x14ac:dyDescent="0.25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F726" s="31"/>
      <c r="AG726" s="31"/>
      <c r="AH726" s="31"/>
      <c r="AI726" s="31"/>
      <c r="AJ726" s="31"/>
      <c r="AK726" s="31"/>
      <c r="AL726" s="31"/>
      <c r="AM726" s="31"/>
      <c r="AN726" s="31"/>
      <c r="AO726" s="31"/>
    </row>
    <row r="727" spans="1:41" ht="15.75" x14ac:dyDescent="0.25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F727" s="31"/>
      <c r="AG727" s="31"/>
      <c r="AH727" s="31"/>
      <c r="AI727" s="31"/>
      <c r="AJ727" s="31"/>
      <c r="AK727" s="31"/>
      <c r="AL727" s="31"/>
      <c r="AM727" s="31"/>
      <c r="AN727" s="31"/>
      <c r="AO727" s="31"/>
    </row>
    <row r="728" spans="1:41" ht="15.75" x14ac:dyDescent="0.25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F728" s="31"/>
      <c r="AG728" s="31"/>
      <c r="AH728" s="31"/>
      <c r="AI728" s="31"/>
      <c r="AJ728" s="31"/>
      <c r="AK728" s="31"/>
      <c r="AL728" s="31"/>
      <c r="AM728" s="31"/>
      <c r="AN728" s="31"/>
      <c r="AO728" s="31"/>
    </row>
    <row r="729" spans="1:41" ht="15.75" x14ac:dyDescent="0.25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F729" s="31"/>
      <c r="AG729" s="31"/>
      <c r="AH729" s="31"/>
      <c r="AI729" s="31"/>
      <c r="AJ729" s="31"/>
      <c r="AK729" s="31"/>
      <c r="AL729" s="31"/>
      <c r="AM729" s="31"/>
      <c r="AN729" s="31"/>
      <c r="AO729" s="31"/>
    </row>
    <row r="730" spans="1:41" ht="15.75" x14ac:dyDescent="0.25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F730" s="31"/>
      <c r="AG730" s="31"/>
      <c r="AH730" s="31"/>
      <c r="AI730" s="31"/>
      <c r="AJ730" s="31"/>
      <c r="AK730" s="31"/>
      <c r="AL730" s="31"/>
      <c r="AM730" s="31"/>
      <c r="AN730" s="31"/>
      <c r="AO730" s="31"/>
    </row>
    <row r="731" spans="1:41" ht="15.75" x14ac:dyDescent="0.25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F731" s="31"/>
      <c r="AG731" s="31"/>
      <c r="AH731" s="31"/>
      <c r="AI731" s="31"/>
      <c r="AJ731" s="31"/>
      <c r="AK731" s="31"/>
      <c r="AL731" s="31"/>
      <c r="AM731" s="31"/>
      <c r="AN731" s="31"/>
      <c r="AO731" s="31"/>
    </row>
    <row r="732" spans="1:41" ht="15.75" x14ac:dyDescent="0.25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F732" s="31"/>
      <c r="AG732" s="31"/>
      <c r="AH732" s="31"/>
      <c r="AI732" s="31"/>
      <c r="AJ732" s="31"/>
      <c r="AK732" s="31"/>
      <c r="AL732" s="31"/>
      <c r="AM732" s="31"/>
      <c r="AN732" s="31"/>
      <c r="AO732" s="31"/>
    </row>
    <row r="733" spans="1:41" ht="15.75" x14ac:dyDescent="0.25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F733" s="31"/>
      <c r="AG733" s="31"/>
      <c r="AH733" s="31"/>
      <c r="AI733" s="31"/>
      <c r="AJ733" s="31"/>
      <c r="AK733" s="31"/>
      <c r="AL733" s="31"/>
      <c r="AM733" s="31"/>
      <c r="AN733" s="31"/>
      <c r="AO733" s="31"/>
    </row>
    <row r="734" spans="1:41" ht="15.75" x14ac:dyDescent="0.25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F734" s="31"/>
      <c r="AG734" s="31"/>
      <c r="AH734" s="31"/>
      <c r="AI734" s="31"/>
      <c r="AJ734" s="31"/>
      <c r="AK734" s="31"/>
      <c r="AL734" s="31"/>
      <c r="AM734" s="31"/>
      <c r="AN734" s="31"/>
      <c r="AO734" s="31"/>
    </row>
    <row r="735" spans="1:41" ht="15.75" x14ac:dyDescent="0.25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F735" s="31"/>
      <c r="AG735" s="31"/>
      <c r="AH735" s="31"/>
      <c r="AI735" s="31"/>
      <c r="AJ735" s="31"/>
      <c r="AK735" s="31"/>
      <c r="AL735" s="31"/>
      <c r="AM735" s="31"/>
      <c r="AN735" s="31"/>
      <c r="AO735" s="31"/>
    </row>
    <row r="736" spans="1:41" ht="15.75" x14ac:dyDescent="0.25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F736" s="31"/>
      <c r="AG736" s="31"/>
      <c r="AH736" s="31"/>
      <c r="AI736" s="31"/>
      <c r="AJ736" s="31"/>
      <c r="AK736" s="31"/>
      <c r="AL736" s="31"/>
      <c r="AM736" s="31"/>
      <c r="AN736" s="31"/>
      <c r="AO736" s="31"/>
    </row>
    <row r="737" spans="1:41" ht="15.75" x14ac:dyDescent="0.25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F737" s="31"/>
      <c r="AG737" s="31"/>
      <c r="AH737" s="31"/>
      <c r="AI737" s="31"/>
      <c r="AJ737" s="31"/>
      <c r="AK737" s="31"/>
      <c r="AL737" s="31"/>
      <c r="AM737" s="31"/>
      <c r="AN737" s="31"/>
      <c r="AO737" s="31"/>
    </row>
    <row r="738" spans="1:41" ht="15.75" x14ac:dyDescent="0.25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F738" s="31"/>
      <c r="AG738" s="31"/>
      <c r="AH738" s="31"/>
      <c r="AI738" s="31"/>
      <c r="AJ738" s="31"/>
      <c r="AK738" s="31"/>
      <c r="AL738" s="31"/>
      <c r="AM738" s="31"/>
      <c r="AN738" s="31"/>
      <c r="AO738" s="31"/>
    </row>
    <row r="739" spans="1:41" ht="15.75" x14ac:dyDescent="0.25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F739" s="31"/>
      <c r="AG739" s="31"/>
      <c r="AH739" s="31"/>
      <c r="AI739" s="31"/>
      <c r="AJ739" s="31"/>
      <c r="AK739" s="31"/>
      <c r="AL739" s="31"/>
      <c r="AM739" s="31"/>
      <c r="AN739" s="31"/>
      <c r="AO739" s="31"/>
    </row>
    <row r="740" spans="1:41" ht="15.75" x14ac:dyDescent="0.25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F740" s="31"/>
      <c r="AG740" s="31"/>
      <c r="AH740" s="31"/>
      <c r="AI740" s="31"/>
      <c r="AJ740" s="31"/>
      <c r="AK740" s="31"/>
      <c r="AL740" s="31"/>
      <c r="AM740" s="31"/>
      <c r="AN740" s="31"/>
      <c r="AO740" s="31"/>
    </row>
    <row r="741" spans="1:41" ht="15.75" x14ac:dyDescent="0.25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F741" s="31"/>
      <c r="AG741" s="31"/>
      <c r="AH741" s="31"/>
      <c r="AI741" s="31"/>
      <c r="AJ741" s="31"/>
      <c r="AK741" s="31"/>
      <c r="AL741" s="31"/>
      <c r="AM741" s="31"/>
      <c r="AN741" s="31"/>
      <c r="AO741" s="31"/>
    </row>
    <row r="742" spans="1:41" ht="15.75" x14ac:dyDescent="0.25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F742" s="31"/>
      <c r="AG742" s="31"/>
      <c r="AH742" s="31"/>
      <c r="AI742" s="31"/>
      <c r="AJ742" s="31"/>
      <c r="AK742" s="31"/>
      <c r="AL742" s="31"/>
      <c r="AM742" s="31"/>
      <c r="AN742" s="31"/>
      <c r="AO742" s="31"/>
    </row>
    <row r="743" spans="1:41" ht="15.75" x14ac:dyDescent="0.25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F743" s="31"/>
      <c r="AG743" s="31"/>
      <c r="AH743" s="31"/>
      <c r="AI743" s="31"/>
      <c r="AJ743" s="31"/>
      <c r="AK743" s="31"/>
      <c r="AL743" s="31"/>
      <c r="AM743" s="31"/>
      <c r="AN743" s="31"/>
      <c r="AO743" s="31"/>
    </row>
    <row r="744" spans="1:41" ht="15.75" x14ac:dyDescent="0.25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F744" s="31"/>
      <c r="AG744" s="31"/>
      <c r="AH744" s="31"/>
      <c r="AI744" s="31"/>
      <c r="AJ744" s="31"/>
      <c r="AK744" s="31"/>
      <c r="AL744" s="31"/>
      <c r="AM744" s="31"/>
      <c r="AN744" s="31"/>
      <c r="AO744" s="31"/>
    </row>
    <row r="745" spans="1:41" ht="15.75" x14ac:dyDescent="0.25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F745" s="31"/>
      <c r="AG745" s="31"/>
      <c r="AH745" s="31"/>
      <c r="AI745" s="31"/>
      <c r="AJ745" s="31"/>
      <c r="AK745" s="31"/>
      <c r="AL745" s="31"/>
      <c r="AM745" s="31"/>
      <c r="AN745" s="31"/>
      <c r="AO745" s="31"/>
    </row>
    <row r="746" spans="1:41" ht="15.75" x14ac:dyDescent="0.25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F746" s="31"/>
      <c r="AG746" s="31"/>
      <c r="AH746" s="31"/>
      <c r="AI746" s="31"/>
      <c r="AJ746" s="31"/>
      <c r="AK746" s="31"/>
      <c r="AL746" s="31"/>
      <c r="AM746" s="31"/>
      <c r="AN746" s="31"/>
      <c r="AO746" s="31"/>
    </row>
    <row r="747" spans="1:41" ht="15.75" x14ac:dyDescent="0.25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F747" s="31"/>
      <c r="AG747" s="31"/>
      <c r="AH747" s="31"/>
      <c r="AI747" s="31"/>
      <c r="AJ747" s="31"/>
      <c r="AK747" s="31"/>
      <c r="AL747" s="31"/>
      <c r="AM747" s="31"/>
      <c r="AN747" s="31"/>
      <c r="AO747" s="31"/>
    </row>
    <row r="748" spans="1:41" ht="15.75" x14ac:dyDescent="0.25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F748" s="31"/>
      <c r="AG748" s="31"/>
      <c r="AH748" s="31"/>
      <c r="AI748" s="31"/>
      <c r="AJ748" s="31"/>
      <c r="AK748" s="31"/>
      <c r="AL748" s="31"/>
      <c r="AM748" s="31"/>
      <c r="AN748" s="31"/>
      <c r="AO748" s="31"/>
    </row>
    <row r="749" spans="1:41" ht="15.75" x14ac:dyDescent="0.25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F749" s="31"/>
      <c r="AG749" s="31"/>
      <c r="AH749" s="31"/>
      <c r="AI749" s="31"/>
      <c r="AJ749" s="31"/>
      <c r="AK749" s="31"/>
      <c r="AL749" s="31"/>
      <c r="AM749" s="31"/>
      <c r="AN749" s="31"/>
      <c r="AO749" s="31"/>
    </row>
    <row r="750" spans="1:41" ht="15.75" x14ac:dyDescent="0.25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F750" s="31"/>
      <c r="AG750" s="31"/>
      <c r="AH750" s="31"/>
      <c r="AI750" s="31"/>
      <c r="AJ750" s="31"/>
      <c r="AK750" s="31"/>
      <c r="AL750" s="31"/>
      <c r="AM750" s="31"/>
      <c r="AN750" s="31"/>
      <c r="AO750" s="31"/>
    </row>
    <row r="751" spans="1:41" ht="15.75" x14ac:dyDescent="0.25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F751" s="31"/>
      <c r="AG751" s="31"/>
      <c r="AH751" s="31"/>
      <c r="AI751" s="31"/>
      <c r="AJ751" s="31"/>
      <c r="AK751" s="31"/>
      <c r="AL751" s="31"/>
      <c r="AM751" s="31"/>
      <c r="AN751" s="31"/>
      <c r="AO751" s="31"/>
    </row>
    <row r="752" spans="1:41" ht="15.75" x14ac:dyDescent="0.25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F752" s="31"/>
      <c r="AG752" s="31"/>
      <c r="AH752" s="31"/>
      <c r="AI752" s="31"/>
      <c r="AJ752" s="31"/>
      <c r="AK752" s="31"/>
      <c r="AL752" s="31"/>
      <c r="AM752" s="31"/>
      <c r="AN752" s="31"/>
      <c r="AO752" s="31"/>
    </row>
    <row r="753" spans="1:41" ht="15.75" x14ac:dyDescent="0.25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F753" s="31"/>
      <c r="AG753" s="31"/>
      <c r="AH753" s="31"/>
      <c r="AI753" s="31"/>
      <c r="AJ753" s="31"/>
      <c r="AK753" s="31"/>
      <c r="AL753" s="31"/>
      <c r="AM753" s="31"/>
      <c r="AN753" s="31"/>
      <c r="AO753" s="31"/>
    </row>
    <row r="754" spans="1:41" ht="15.75" x14ac:dyDescent="0.25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F754" s="31"/>
      <c r="AG754" s="31"/>
      <c r="AH754" s="31"/>
      <c r="AI754" s="31"/>
      <c r="AJ754" s="31"/>
      <c r="AK754" s="31"/>
      <c r="AL754" s="31"/>
      <c r="AM754" s="31"/>
      <c r="AN754" s="31"/>
      <c r="AO754" s="31"/>
    </row>
    <row r="755" spans="1:41" ht="15.75" x14ac:dyDescent="0.25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F755" s="31"/>
      <c r="AG755" s="31"/>
      <c r="AH755" s="31"/>
      <c r="AI755" s="31"/>
      <c r="AJ755" s="31"/>
      <c r="AK755" s="31"/>
      <c r="AL755" s="31"/>
      <c r="AM755" s="31"/>
      <c r="AN755" s="31"/>
      <c r="AO755" s="31"/>
    </row>
    <row r="756" spans="1:41" ht="15.75" x14ac:dyDescent="0.25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31"/>
      <c r="AH756" s="31"/>
      <c r="AI756" s="31"/>
      <c r="AJ756" s="31"/>
      <c r="AK756" s="31"/>
      <c r="AL756" s="31"/>
      <c r="AM756" s="31"/>
      <c r="AN756" s="31"/>
      <c r="AO756" s="31"/>
    </row>
    <row r="757" spans="1:41" ht="15.75" x14ac:dyDescent="0.25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F757" s="31"/>
      <c r="AG757" s="31"/>
      <c r="AH757" s="31"/>
      <c r="AI757" s="31"/>
      <c r="AJ757" s="31"/>
      <c r="AK757" s="31"/>
      <c r="AL757" s="31"/>
      <c r="AM757" s="31"/>
      <c r="AN757" s="31"/>
      <c r="AO757" s="31"/>
    </row>
    <row r="758" spans="1:41" ht="15.75" x14ac:dyDescent="0.25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F758" s="31"/>
      <c r="AG758" s="31"/>
      <c r="AH758" s="31"/>
      <c r="AI758" s="31"/>
      <c r="AJ758" s="31"/>
      <c r="AK758" s="31"/>
      <c r="AL758" s="31"/>
      <c r="AM758" s="31"/>
      <c r="AN758" s="31"/>
      <c r="AO758" s="31"/>
    </row>
    <row r="759" spans="1:41" ht="15.75" x14ac:dyDescent="0.25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F759" s="31"/>
      <c r="AG759" s="31"/>
      <c r="AH759" s="31"/>
      <c r="AI759" s="31"/>
      <c r="AJ759" s="31"/>
      <c r="AK759" s="31"/>
      <c r="AL759" s="31"/>
      <c r="AM759" s="31"/>
      <c r="AN759" s="31"/>
      <c r="AO759" s="31"/>
    </row>
    <row r="760" spans="1:41" ht="15.75" x14ac:dyDescent="0.25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F760" s="31"/>
      <c r="AG760" s="31"/>
      <c r="AH760" s="31"/>
      <c r="AI760" s="31"/>
      <c r="AJ760" s="31"/>
      <c r="AK760" s="31"/>
      <c r="AL760" s="31"/>
      <c r="AM760" s="31"/>
      <c r="AN760" s="31"/>
      <c r="AO760" s="31"/>
    </row>
    <row r="761" spans="1:41" ht="15.75" x14ac:dyDescent="0.25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F761" s="31"/>
      <c r="AG761" s="31"/>
      <c r="AH761" s="31"/>
      <c r="AI761" s="31"/>
      <c r="AJ761" s="31"/>
      <c r="AK761" s="31"/>
      <c r="AL761" s="31"/>
      <c r="AM761" s="31"/>
      <c r="AN761" s="31"/>
      <c r="AO761" s="31"/>
    </row>
    <row r="762" spans="1:41" ht="15.75" x14ac:dyDescent="0.25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F762" s="31"/>
      <c r="AG762" s="31"/>
      <c r="AH762" s="31"/>
      <c r="AI762" s="31"/>
      <c r="AJ762" s="31"/>
      <c r="AK762" s="31"/>
      <c r="AL762" s="31"/>
      <c r="AM762" s="31"/>
      <c r="AN762" s="31"/>
      <c r="AO762" s="31"/>
    </row>
    <row r="763" spans="1:41" ht="15.75" x14ac:dyDescent="0.25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F763" s="31"/>
      <c r="AG763" s="31"/>
      <c r="AH763" s="31"/>
      <c r="AI763" s="31"/>
      <c r="AJ763" s="31"/>
      <c r="AK763" s="31"/>
      <c r="AL763" s="31"/>
      <c r="AM763" s="31"/>
      <c r="AN763" s="31"/>
      <c r="AO763" s="31"/>
    </row>
    <row r="764" spans="1:41" ht="15.75" x14ac:dyDescent="0.25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F764" s="31"/>
      <c r="AG764" s="31"/>
      <c r="AH764" s="31"/>
      <c r="AI764" s="31"/>
      <c r="AJ764" s="31"/>
      <c r="AK764" s="31"/>
      <c r="AL764" s="31"/>
      <c r="AM764" s="31"/>
      <c r="AN764" s="31"/>
      <c r="AO764" s="31"/>
    </row>
    <row r="765" spans="1:41" ht="15.75" x14ac:dyDescent="0.25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F765" s="31"/>
      <c r="AG765" s="31"/>
      <c r="AH765" s="31"/>
      <c r="AI765" s="31"/>
      <c r="AJ765" s="31"/>
      <c r="AK765" s="31"/>
      <c r="AL765" s="31"/>
      <c r="AM765" s="31"/>
      <c r="AN765" s="31"/>
      <c r="AO765" s="31"/>
    </row>
    <row r="766" spans="1:41" ht="15.75" x14ac:dyDescent="0.25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F766" s="31"/>
      <c r="AG766" s="31"/>
      <c r="AH766" s="31"/>
      <c r="AI766" s="31"/>
      <c r="AJ766" s="31"/>
      <c r="AK766" s="31"/>
      <c r="AL766" s="31"/>
      <c r="AM766" s="31"/>
      <c r="AN766" s="31"/>
      <c r="AO766" s="31"/>
    </row>
    <row r="767" spans="1:41" ht="15.75" x14ac:dyDescent="0.25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F767" s="31"/>
      <c r="AG767" s="31"/>
      <c r="AH767" s="31"/>
      <c r="AI767" s="31"/>
      <c r="AJ767" s="31"/>
      <c r="AK767" s="31"/>
      <c r="AL767" s="31"/>
      <c r="AM767" s="31"/>
      <c r="AN767" s="31"/>
      <c r="AO767" s="31"/>
    </row>
    <row r="768" spans="1:41" ht="15.75" x14ac:dyDescent="0.25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F768" s="31"/>
      <c r="AG768" s="31"/>
      <c r="AH768" s="31"/>
      <c r="AI768" s="31"/>
      <c r="AJ768" s="31"/>
      <c r="AK768" s="31"/>
      <c r="AL768" s="31"/>
      <c r="AM768" s="31"/>
      <c r="AN768" s="31"/>
      <c r="AO768" s="31"/>
    </row>
    <row r="769" spans="1:41" ht="15.75" x14ac:dyDescent="0.25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F769" s="31"/>
      <c r="AG769" s="31"/>
      <c r="AH769" s="31"/>
      <c r="AI769" s="31"/>
      <c r="AJ769" s="31"/>
      <c r="AK769" s="31"/>
      <c r="AL769" s="31"/>
      <c r="AM769" s="31"/>
      <c r="AN769" s="31"/>
      <c r="AO769" s="31"/>
    </row>
    <row r="770" spans="1:41" ht="15.75" x14ac:dyDescent="0.25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F770" s="31"/>
      <c r="AG770" s="31"/>
      <c r="AH770" s="31"/>
      <c r="AI770" s="31"/>
      <c r="AJ770" s="31"/>
      <c r="AK770" s="31"/>
      <c r="AL770" s="31"/>
      <c r="AM770" s="31"/>
      <c r="AN770" s="31"/>
      <c r="AO770" s="31"/>
    </row>
    <row r="771" spans="1:41" ht="15.75" x14ac:dyDescent="0.25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F771" s="31"/>
      <c r="AG771" s="31"/>
      <c r="AH771" s="31"/>
      <c r="AI771" s="31"/>
      <c r="AJ771" s="31"/>
      <c r="AK771" s="31"/>
      <c r="AL771" s="31"/>
      <c r="AM771" s="31"/>
      <c r="AN771" s="31"/>
      <c r="AO771" s="31"/>
    </row>
    <row r="772" spans="1:41" ht="15.75" x14ac:dyDescent="0.25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F772" s="31"/>
      <c r="AG772" s="31"/>
      <c r="AH772" s="31"/>
      <c r="AI772" s="31"/>
      <c r="AJ772" s="31"/>
      <c r="AK772" s="31"/>
      <c r="AL772" s="31"/>
      <c r="AM772" s="31"/>
      <c r="AN772" s="31"/>
      <c r="AO772" s="31"/>
    </row>
    <row r="773" spans="1:41" ht="15.75" x14ac:dyDescent="0.25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F773" s="31"/>
      <c r="AG773" s="31"/>
      <c r="AH773" s="31"/>
      <c r="AI773" s="31"/>
      <c r="AJ773" s="31"/>
      <c r="AK773" s="31"/>
      <c r="AL773" s="31"/>
      <c r="AM773" s="31"/>
      <c r="AN773" s="31"/>
      <c r="AO773" s="31"/>
    </row>
    <row r="774" spans="1:41" ht="15.75" x14ac:dyDescent="0.25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F774" s="31"/>
      <c r="AG774" s="31"/>
      <c r="AH774" s="31"/>
      <c r="AI774" s="31"/>
      <c r="AJ774" s="31"/>
      <c r="AK774" s="31"/>
      <c r="AL774" s="31"/>
      <c r="AM774" s="31"/>
      <c r="AN774" s="31"/>
      <c r="AO774" s="31"/>
    </row>
    <row r="775" spans="1:41" ht="15.75" x14ac:dyDescent="0.25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F775" s="31"/>
      <c r="AG775" s="31"/>
      <c r="AH775" s="31"/>
      <c r="AI775" s="31"/>
      <c r="AJ775" s="31"/>
      <c r="AK775" s="31"/>
      <c r="AL775" s="31"/>
      <c r="AM775" s="31"/>
      <c r="AN775" s="31"/>
      <c r="AO775" s="31"/>
    </row>
    <row r="776" spans="1:41" ht="15.75" x14ac:dyDescent="0.25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F776" s="31"/>
      <c r="AG776" s="31"/>
      <c r="AH776" s="31"/>
      <c r="AI776" s="31"/>
      <c r="AJ776" s="31"/>
      <c r="AK776" s="31"/>
      <c r="AL776" s="31"/>
      <c r="AM776" s="31"/>
      <c r="AN776" s="31"/>
      <c r="AO776" s="31"/>
    </row>
    <row r="777" spans="1:41" ht="15.75" x14ac:dyDescent="0.25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F777" s="31"/>
      <c r="AG777" s="31"/>
      <c r="AH777" s="31"/>
      <c r="AI777" s="31"/>
      <c r="AJ777" s="31"/>
      <c r="AK777" s="31"/>
      <c r="AL777" s="31"/>
      <c r="AM777" s="31"/>
      <c r="AN777" s="31"/>
      <c r="AO777" s="31"/>
    </row>
    <row r="778" spans="1:41" ht="15.75" x14ac:dyDescent="0.25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F778" s="31"/>
      <c r="AG778" s="31"/>
      <c r="AH778" s="31"/>
      <c r="AI778" s="31"/>
      <c r="AJ778" s="31"/>
      <c r="AK778" s="31"/>
      <c r="AL778" s="31"/>
      <c r="AM778" s="31"/>
      <c r="AN778" s="31"/>
      <c r="AO778" s="31"/>
    </row>
    <row r="779" spans="1:41" ht="15.75" x14ac:dyDescent="0.25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F779" s="31"/>
      <c r="AG779" s="31"/>
      <c r="AH779" s="31"/>
      <c r="AI779" s="31"/>
      <c r="AJ779" s="31"/>
      <c r="AK779" s="31"/>
      <c r="AL779" s="31"/>
      <c r="AM779" s="31"/>
      <c r="AN779" s="31"/>
      <c r="AO779" s="31"/>
    </row>
    <row r="780" spans="1:41" ht="15.75" x14ac:dyDescent="0.25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F780" s="31"/>
      <c r="AG780" s="31"/>
      <c r="AH780" s="31"/>
      <c r="AI780" s="31"/>
      <c r="AJ780" s="31"/>
      <c r="AK780" s="31"/>
      <c r="AL780" s="31"/>
      <c r="AM780" s="31"/>
      <c r="AN780" s="31"/>
      <c r="AO780" s="31"/>
    </row>
    <row r="781" spans="1:41" ht="15.75" x14ac:dyDescent="0.25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F781" s="31"/>
      <c r="AG781" s="31"/>
      <c r="AH781" s="31"/>
      <c r="AI781" s="31"/>
      <c r="AJ781" s="31"/>
      <c r="AK781" s="31"/>
      <c r="AL781" s="31"/>
      <c r="AM781" s="31"/>
      <c r="AN781" s="31"/>
      <c r="AO781" s="31"/>
    </row>
    <row r="782" spans="1:41" ht="15.75" x14ac:dyDescent="0.25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F782" s="31"/>
      <c r="AG782" s="31"/>
      <c r="AH782" s="31"/>
      <c r="AI782" s="31"/>
      <c r="AJ782" s="31"/>
      <c r="AK782" s="31"/>
      <c r="AL782" s="31"/>
      <c r="AM782" s="31"/>
      <c r="AN782" s="31"/>
      <c r="AO782" s="31"/>
    </row>
    <row r="783" spans="1:41" ht="15.75" x14ac:dyDescent="0.25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F783" s="31"/>
      <c r="AG783" s="31"/>
      <c r="AH783" s="31"/>
      <c r="AI783" s="31"/>
      <c r="AJ783" s="31"/>
      <c r="AK783" s="31"/>
      <c r="AL783" s="31"/>
      <c r="AM783" s="31"/>
      <c r="AN783" s="31"/>
      <c r="AO783" s="31"/>
    </row>
    <row r="784" spans="1:41" ht="15.75" x14ac:dyDescent="0.25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F784" s="31"/>
      <c r="AG784" s="31"/>
      <c r="AH784" s="31"/>
      <c r="AI784" s="31"/>
      <c r="AJ784" s="31"/>
      <c r="AK784" s="31"/>
      <c r="AL784" s="31"/>
      <c r="AM784" s="31"/>
      <c r="AN784" s="31"/>
      <c r="AO784" s="31"/>
    </row>
    <row r="785" spans="1:41" ht="15.75" x14ac:dyDescent="0.25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F785" s="31"/>
      <c r="AG785" s="31"/>
      <c r="AH785" s="31"/>
      <c r="AI785" s="31"/>
      <c r="AJ785" s="31"/>
      <c r="AK785" s="31"/>
      <c r="AL785" s="31"/>
      <c r="AM785" s="31"/>
      <c r="AN785" s="31"/>
      <c r="AO785" s="31"/>
    </row>
    <row r="786" spans="1:41" ht="15.75" x14ac:dyDescent="0.25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F786" s="31"/>
      <c r="AG786" s="31"/>
      <c r="AH786" s="31"/>
      <c r="AI786" s="31"/>
      <c r="AJ786" s="31"/>
      <c r="AK786" s="31"/>
      <c r="AL786" s="31"/>
      <c r="AM786" s="31"/>
      <c r="AN786" s="31"/>
      <c r="AO786" s="31"/>
    </row>
    <row r="787" spans="1:41" ht="15.75" x14ac:dyDescent="0.25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F787" s="31"/>
      <c r="AG787" s="31"/>
      <c r="AH787" s="31"/>
      <c r="AI787" s="31"/>
      <c r="AJ787" s="31"/>
      <c r="AK787" s="31"/>
      <c r="AL787" s="31"/>
      <c r="AM787" s="31"/>
      <c r="AN787" s="31"/>
      <c r="AO787" s="31"/>
    </row>
    <row r="788" spans="1:41" ht="15.75" x14ac:dyDescent="0.25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F788" s="31"/>
      <c r="AG788" s="31"/>
      <c r="AH788" s="31"/>
      <c r="AI788" s="31"/>
      <c r="AJ788" s="31"/>
      <c r="AK788" s="31"/>
      <c r="AL788" s="31"/>
      <c r="AM788" s="31"/>
      <c r="AN788" s="31"/>
      <c r="AO788" s="31"/>
    </row>
    <row r="789" spans="1:41" ht="15.75" x14ac:dyDescent="0.25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F789" s="31"/>
      <c r="AG789" s="31"/>
      <c r="AH789" s="31"/>
      <c r="AI789" s="31"/>
      <c r="AJ789" s="31"/>
      <c r="AK789" s="31"/>
      <c r="AL789" s="31"/>
      <c r="AM789" s="31"/>
      <c r="AN789" s="31"/>
      <c r="AO789" s="31"/>
    </row>
    <row r="790" spans="1:41" ht="15.75" x14ac:dyDescent="0.25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F790" s="31"/>
      <c r="AG790" s="31"/>
      <c r="AH790" s="31"/>
      <c r="AI790" s="31"/>
      <c r="AJ790" s="31"/>
      <c r="AK790" s="31"/>
      <c r="AL790" s="31"/>
      <c r="AM790" s="31"/>
      <c r="AN790" s="31"/>
      <c r="AO790" s="31"/>
    </row>
    <row r="791" spans="1:41" ht="15.75" x14ac:dyDescent="0.25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F791" s="31"/>
      <c r="AG791" s="31"/>
      <c r="AH791" s="31"/>
      <c r="AI791" s="31"/>
      <c r="AJ791" s="31"/>
      <c r="AK791" s="31"/>
      <c r="AL791" s="31"/>
      <c r="AM791" s="31"/>
      <c r="AN791" s="31"/>
      <c r="AO791" s="31"/>
    </row>
    <row r="792" spans="1:41" ht="15.75" x14ac:dyDescent="0.25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F792" s="31"/>
      <c r="AG792" s="31"/>
      <c r="AH792" s="31"/>
      <c r="AI792" s="31"/>
      <c r="AJ792" s="31"/>
      <c r="AK792" s="31"/>
      <c r="AL792" s="31"/>
      <c r="AM792" s="31"/>
      <c r="AN792" s="31"/>
      <c r="AO792" s="31"/>
    </row>
    <row r="793" spans="1:41" ht="15.75" x14ac:dyDescent="0.25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F793" s="31"/>
      <c r="AG793" s="31"/>
      <c r="AH793" s="31"/>
      <c r="AI793" s="31"/>
      <c r="AJ793" s="31"/>
      <c r="AK793" s="31"/>
      <c r="AL793" s="31"/>
      <c r="AM793" s="31"/>
      <c r="AN793" s="31"/>
      <c r="AO793" s="31"/>
    </row>
    <row r="794" spans="1:41" ht="15.75" x14ac:dyDescent="0.25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F794" s="31"/>
      <c r="AG794" s="31"/>
      <c r="AH794" s="31"/>
      <c r="AI794" s="31"/>
      <c r="AJ794" s="31"/>
      <c r="AK794" s="31"/>
      <c r="AL794" s="31"/>
      <c r="AM794" s="31"/>
      <c r="AN794" s="31"/>
      <c r="AO794" s="31"/>
    </row>
    <row r="795" spans="1:41" ht="15.75" x14ac:dyDescent="0.25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F795" s="31"/>
      <c r="AG795" s="31"/>
      <c r="AH795" s="31"/>
      <c r="AI795" s="31"/>
      <c r="AJ795" s="31"/>
      <c r="AK795" s="31"/>
      <c r="AL795" s="31"/>
      <c r="AM795" s="31"/>
      <c r="AN795" s="31"/>
      <c r="AO795" s="31"/>
    </row>
    <row r="796" spans="1:41" ht="15.75" x14ac:dyDescent="0.25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F796" s="31"/>
      <c r="AG796" s="31"/>
      <c r="AH796" s="31"/>
      <c r="AI796" s="31"/>
      <c r="AJ796" s="31"/>
      <c r="AK796" s="31"/>
      <c r="AL796" s="31"/>
      <c r="AM796" s="31"/>
      <c r="AN796" s="31"/>
      <c r="AO796" s="31"/>
    </row>
    <row r="797" spans="1:41" ht="15.75" x14ac:dyDescent="0.25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F797" s="31"/>
      <c r="AG797" s="31"/>
      <c r="AH797" s="31"/>
      <c r="AI797" s="31"/>
      <c r="AJ797" s="31"/>
      <c r="AK797" s="31"/>
      <c r="AL797" s="31"/>
      <c r="AM797" s="31"/>
      <c r="AN797" s="31"/>
      <c r="AO797" s="31"/>
    </row>
    <row r="798" spans="1:41" ht="15.75" x14ac:dyDescent="0.25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F798" s="31"/>
      <c r="AG798" s="31"/>
      <c r="AH798" s="31"/>
      <c r="AI798" s="31"/>
      <c r="AJ798" s="31"/>
      <c r="AK798" s="31"/>
      <c r="AL798" s="31"/>
      <c r="AM798" s="31"/>
      <c r="AN798" s="31"/>
      <c r="AO798" s="31"/>
    </row>
    <row r="799" spans="1:41" ht="15.75" x14ac:dyDescent="0.25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F799" s="31"/>
      <c r="AG799" s="31"/>
      <c r="AH799" s="31"/>
      <c r="AI799" s="31"/>
      <c r="AJ799" s="31"/>
      <c r="AK799" s="31"/>
      <c r="AL799" s="31"/>
      <c r="AM799" s="31"/>
      <c r="AN799" s="31"/>
      <c r="AO799" s="31"/>
    </row>
    <row r="800" spans="1:41" ht="15.75" x14ac:dyDescent="0.25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F800" s="31"/>
      <c r="AG800" s="31"/>
      <c r="AH800" s="31"/>
      <c r="AI800" s="31"/>
      <c r="AJ800" s="31"/>
      <c r="AK800" s="31"/>
      <c r="AL800" s="31"/>
      <c r="AM800" s="31"/>
      <c r="AN800" s="31"/>
      <c r="AO800" s="31"/>
    </row>
    <row r="801" spans="1:41" ht="15.75" x14ac:dyDescent="0.25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F801" s="31"/>
      <c r="AG801" s="31"/>
      <c r="AH801" s="31"/>
      <c r="AI801" s="31"/>
      <c r="AJ801" s="31"/>
      <c r="AK801" s="31"/>
      <c r="AL801" s="31"/>
      <c r="AM801" s="31"/>
      <c r="AN801" s="31"/>
      <c r="AO801" s="31"/>
    </row>
    <row r="802" spans="1:41" ht="15.75" x14ac:dyDescent="0.25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F802" s="31"/>
      <c r="AG802" s="31"/>
      <c r="AH802" s="31"/>
      <c r="AI802" s="31"/>
      <c r="AJ802" s="31"/>
      <c r="AK802" s="31"/>
      <c r="AL802" s="31"/>
      <c r="AM802" s="31"/>
      <c r="AN802" s="31"/>
      <c r="AO802" s="31"/>
    </row>
    <row r="803" spans="1:41" ht="15.75" x14ac:dyDescent="0.25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F803" s="31"/>
      <c r="AG803" s="31"/>
      <c r="AH803" s="31"/>
      <c r="AI803" s="31"/>
      <c r="AJ803" s="31"/>
      <c r="AK803" s="31"/>
      <c r="AL803" s="31"/>
      <c r="AM803" s="31"/>
      <c r="AN803" s="31"/>
      <c r="AO803" s="31"/>
    </row>
    <row r="804" spans="1:41" ht="15.75" x14ac:dyDescent="0.25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F804" s="31"/>
      <c r="AG804" s="31"/>
      <c r="AH804" s="31"/>
      <c r="AI804" s="31"/>
      <c r="AJ804" s="31"/>
      <c r="AK804" s="31"/>
      <c r="AL804" s="31"/>
      <c r="AM804" s="31"/>
      <c r="AN804" s="31"/>
      <c r="AO804" s="31"/>
    </row>
    <row r="805" spans="1:41" ht="15.75" x14ac:dyDescent="0.25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F805" s="31"/>
      <c r="AG805" s="31"/>
      <c r="AH805" s="31"/>
      <c r="AI805" s="31"/>
      <c r="AJ805" s="31"/>
      <c r="AK805" s="31"/>
      <c r="AL805" s="31"/>
      <c r="AM805" s="31"/>
      <c r="AN805" s="31"/>
      <c r="AO805" s="31"/>
    </row>
    <row r="806" spans="1:41" ht="15.75" x14ac:dyDescent="0.25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F806" s="31"/>
      <c r="AG806" s="31"/>
      <c r="AH806" s="31"/>
      <c r="AI806" s="31"/>
      <c r="AJ806" s="31"/>
      <c r="AK806" s="31"/>
      <c r="AL806" s="31"/>
      <c r="AM806" s="31"/>
      <c r="AN806" s="31"/>
      <c r="AO806" s="31"/>
    </row>
    <row r="807" spans="1:41" ht="15.75" x14ac:dyDescent="0.25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F807" s="31"/>
      <c r="AG807" s="31"/>
      <c r="AH807" s="31"/>
      <c r="AI807" s="31"/>
      <c r="AJ807" s="31"/>
      <c r="AK807" s="31"/>
      <c r="AL807" s="31"/>
      <c r="AM807" s="31"/>
      <c r="AN807" s="31"/>
      <c r="AO807" s="31"/>
    </row>
    <row r="808" spans="1:41" ht="15.75" x14ac:dyDescent="0.25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F808" s="31"/>
      <c r="AG808" s="31"/>
      <c r="AH808" s="31"/>
      <c r="AI808" s="31"/>
      <c r="AJ808" s="31"/>
      <c r="AK808" s="31"/>
      <c r="AL808" s="31"/>
      <c r="AM808" s="31"/>
      <c r="AN808" s="31"/>
      <c r="AO808" s="31"/>
    </row>
    <row r="809" spans="1:41" ht="15.75" x14ac:dyDescent="0.25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F809" s="31"/>
      <c r="AG809" s="31"/>
      <c r="AH809" s="31"/>
      <c r="AI809" s="31"/>
      <c r="AJ809" s="31"/>
      <c r="AK809" s="31"/>
      <c r="AL809" s="31"/>
      <c r="AM809" s="31"/>
      <c r="AN809" s="31"/>
      <c r="AO809" s="31"/>
    </row>
    <row r="810" spans="1:41" ht="15.75" x14ac:dyDescent="0.25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F810" s="31"/>
      <c r="AG810" s="31"/>
      <c r="AH810" s="31"/>
      <c r="AI810" s="31"/>
      <c r="AJ810" s="31"/>
      <c r="AK810" s="31"/>
      <c r="AL810" s="31"/>
      <c r="AM810" s="31"/>
      <c r="AN810" s="31"/>
      <c r="AO810" s="31"/>
    </row>
    <row r="811" spans="1:41" ht="15.75" x14ac:dyDescent="0.25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F811" s="31"/>
      <c r="AG811" s="31"/>
      <c r="AH811" s="31"/>
      <c r="AI811" s="31"/>
      <c r="AJ811" s="31"/>
      <c r="AK811" s="31"/>
      <c r="AL811" s="31"/>
      <c r="AM811" s="31"/>
      <c r="AN811" s="31"/>
      <c r="AO811" s="31"/>
    </row>
    <row r="812" spans="1:41" ht="15.75" x14ac:dyDescent="0.25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F812" s="31"/>
      <c r="AG812" s="31"/>
      <c r="AH812" s="31"/>
      <c r="AI812" s="31"/>
      <c r="AJ812" s="31"/>
      <c r="AK812" s="31"/>
      <c r="AL812" s="31"/>
      <c r="AM812" s="31"/>
      <c r="AN812" s="31"/>
      <c r="AO812" s="31"/>
    </row>
    <row r="813" spans="1:41" ht="15.75" x14ac:dyDescent="0.25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F813" s="31"/>
      <c r="AG813" s="31"/>
      <c r="AH813" s="31"/>
      <c r="AI813" s="31"/>
      <c r="AJ813" s="31"/>
      <c r="AK813" s="31"/>
      <c r="AL813" s="31"/>
      <c r="AM813" s="31"/>
      <c r="AN813" s="31"/>
      <c r="AO813" s="31"/>
    </row>
    <row r="814" spans="1:41" ht="15.75" x14ac:dyDescent="0.25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F814" s="31"/>
      <c r="AG814" s="31"/>
      <c r="AH814" s="31"/>
      <c r="AI814" s="31"/>
      <c r="AJ814" s="31"/>
      <c r="AK814" s="31"/>
      <c r="AL814" s="31"/>
      <c r="AM814" s="31"/>
      <c r="AN814" s="31"/>
      <c r="AO814" s="31"/>
    </row>
    <row r="815" spans="1:41" ht="15.75" x14ac:dyDescent="0.25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F815" s="31"/>
      <c r="AG815" s="31"/>
      <c r="AH815" s="31"/>
      <c r="AI815" s="31"/>
      <c r="AJ815" s="31"/>
      <c r="AK815" s="31"/>
      <c r="AL815" s="31"/>
      <c r="AM815" s="31"/>
      <c r="AN815" s="31"/>
      <c r="AO815" s="31"/>
    </row>
    <row r="816" spans="1:41" ht="15.75" x14ac:dyDescent="0.25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F816" s="31"/>
      <c r="AG816" s="31"/>
      <c r="AH816" s="31"/>
      <c r="AI816" s="31"/>
      <c r="AJ816" s="31"/>
      <c r="AK816" s="31"/>
      <c r="AL816" s="31"/>
      <c r="AM816" s="31"/>
      <c r="AN816" s="31"/>
      <c r="AO816" s="31"/>
    </row>
    <row r="817" spans="1:41" ht="15.75" x14ac:dyDescent="0.25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F817" s="31"/>
      <c r="AG817" s="31"/>
      <c r="AH817" s="31"/>
      <c r="AI817" s="31"/>
      <c r="AJ817" s="31"/>
      <c r="AK817" s="31"/>
      <c r="AL817" s="31"/>
      <c r="AM817" s="31"/>
      <c r="AN817" s="31"/>
      <c r="AO817" s="31"/>
    </row>
    <row r="818" spans="1:41" ht="15.75" x14ac:dyDescent="0.25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F818" s="31"/>
      <c r="AG818" s="31"/>
      <c r="AH818" s="31"/>
      <c r="AI818" s="31"/>
      <c r="AJ818" s="31"/>
      <c r="AK818" s="31"/>
      <c r="AL818" s="31"/>
      <c r="AM818" s="31"/>
      <c r="AN818" s="31"/>
      <c r="AO818" s="31"/>
    </row>
    <row r="819" spans="1:41" ht="15.75" x14ac:dyDescent="0.25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</row>
    <row r="820" spans="1:41" ht="15.75" x14ac:dyDescent="0.25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F820" s="31"/>
      <c r="AG820" s="31"/>
      <c r="AH820" s="31"/>
      <c r="AI820" s="31"/>
      <c r="AJ820" s="31"/>
      <c r="AK820" s="31"/>
      <c r="AL820" s="31"/>
      <c r="AM820" s="31"/>
      <c r="AN820" s="31"/>
      <c r="AO820" s="31"/>
    </row>
    <row r="821" spans="1:41" ht="15.75" x14ac:dyDescent="0.25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F821" s="31"/>
      <c r="AG821" s="31"/>
      <c r="AH821" s="31"/>
      <c r="AI821" s="31"/>
      <c r="AJ821" s="31"/>
      <c r="AK821" s="31"/>
      <c r="AL821" s="31"/>
      <c r="AM821" s="31"/>
      <c r="AN821" s="31"/>
      <c r="AO821" s="31"/>
    </row>
    <row r="822" spans="1:41" ht="15.75" x14ac:dyDescent="0.25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F822" s="31"/>
      <c r="AG822" s="31"/>
      <c r="AH822" s="31"/>
      <c r="AI822" s="31"/>
      <c r="AJ822" s="31"/>
      <c r="AK822" s="31"/>
      <c r="AL822" s="31"/>
      <c r="AM822" s="31"/>
      <c r="AN822" s="31"/>
      <c r="AO822" s="31"/>
    </row>
    <row r="823" spans="1:41" ht="15.75" x14ac:dyDescent="0.25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F823" s="31"/>
      <c r="AG823" s="31"/>
      <c r="AH823" s="31"/>
      <c r="AI823" s="31"/>
      <c r="AJ823" s="31"/>
      <c r="AK823" s="31"/>
      <c r="AL823" s="31"/>
      <c r="AM823" s="31"/>
      <c r="AN823" s="31"/>
      <c r="AO823" s="31"/>
    </row>
    <row r="824" spans="1:41" ht="15.75" x14ac:dyDescent="0.25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F824" s="31"/>
      <c r="AG824" s="31"/>
      <c r="AH824" s="31"/>
      <c r="AI824" s="31"/>
      <c r="AJ824" s="31"/>
      <c r="AK824" s="31"/>
      <c r="AL824" s="31"/>
      <c r="AM824" s="31"/>
      <c r="AN824" s="31"/>
      <c r="AO824" s="31"/>
    </row>
    <row r="825" spans="1:41" ht="15.75" x14ac:dyDescent="0.25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F825" s="31"/>
      <c r="AG825" s="31"/>
      <c r="AH825" s="31"/>
      <c r="AI825" s="31"/>
      <c r="AJ825" s="31"/>
      <c r="AK825" s="31"/>
      <c r="AL825" s="31"/>
      <c r="AM825" s="31"/>
      <c r="AN825" s="31"/>
      <c r="AO825" s="31"/>
    </row>
    <row r="826" spans="1:41" ht="15.75" x14ac:dyDescent="0.25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F826" s="31"/>
      <c r="AG826" s="31"/>
      <c r="AH826" s="31"/>
      <c r="AI826" s="31"/>
      <c r="AJ826" s="31"/>
      <c r="AK826" s="31"/>
      <c r="AL826" s="31"/>
      <c r="AM826" s="31"/>
      <c r="AN826" s="31"/>
      <c r="AO826" s="31"/>
    </row>
    <row r="827" spans="1:41" ht="15.75" x14ac:dyDescent="0.25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F827" s="31"/>
      <c r="AG827" s="31"/>
      <c r="AH827" s="31"/>
      <c r="AI827" s="31"/>
      <c r="AJ827" s="31"/>
      <c r="AK827" s="31"/>
      <c r="AL827" s="31"/>
      <c r="AM827" s="31"/>
      <c r="AN827" s="31"/>
      <c r="AO827" s="31"/>
    </row>
    <row r="828" spans="1:41" ht="15.75" x14ac:dyDescent="0.25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F828" s="31"/>
      <c r="AG828" s="31"/>
      <c r="AH828" s="31"/>
      <c r="AI828" s="31"/>
      <c r="AJ828" s="31"/>
      <c r="AK828" s="31"/>
      <c r="AL828" s="31"/>
      <c r="AM828" s="31"/>
      <c r="AN828" s="31"/>
      <c r="AO828" s="31"/>
    </row>
    <row r="829" spans="1:41" ht="15.75" x14ac:dyDescent="0.25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F829" s="31"/>
      <c r="AG829" s="31"/>
      <c r="AH829" s="31"/>
      <c r="AI829" s="31"/>
      <c r="AJ829" s="31"/>
      <c r="AK829" s="31"/>
      <c r="AL829" s="31"/>
      <c r="AM829" s="31"/>
      <c r="AN829" s="31"/>
      <c r="AO829" s="31"/>
    </row>
    <row r="830" spans="1:41" ht="15.75" x14ac:dyDescent="0.25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F830" s="31"/>
      <c r="AG830" s="31"/>
      <c r="AH830" s="31"/>
      <c r="AI830" s="31"/>
      <c r="AJ830" s="31"/>
      <c r="AK830" s="31"/>
      <c r="AL830" s="31"/>
      <c r="AM830" s="31"/>
      <c r="AN830" s="31"/>
      <c r="AO830" s="31"/>
    </row>
    <row r="831" spans="1:41" ht="15.75" x14ac:dyDescent="0.25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F831" s="31"/>
      <c r="AG831" s="31"/>
      <c r="AH831" s="31"/>
      <c r="AI831" s="31"/>
      <c r="AJ831" s="31"/>
      <c r="AK831" s="31"/>
      <c r="AL831" s="31"/>
      <c r="AM831" s="31"/>
      <c r="AN831" s="31"/>
      <c r="AO831" s="31"/>
    </row>
    <row r="832" spans="1:41" ht="15.75" x14ac:dyDescent="0.25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F832" s="31"/>
      <c r="AG832" s="31"/>
      <c r="AH832" s="31"/>
      <c r="AI832" s="31"/>
      <c r="AJ832" s="31"/>
      <c r="AK832" s="31"/>
      <c r="AL832" s="31"/>
      <c r="AM832" s="31"/>
      <c r="AN832" s="31"/>
      <c r="AO832" s="31"/>
    </row>
    <row r="833" spans="1:41" ht="15.75" x14ac:dyDescent="0.25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F833" s="31"/>
      <c r="AG833" s="31"/>
      <c r="AH833" s="31"/>
      <c r="AI833" s="31"/>
      <c r="AJ833" s="31"/>
      <c r="AK833" s="31"/>
      <c r="AL833" s="31"/>
      <c r="AM833" s="31"/>
      <c r="AN833" s="31"/>
      <c r="AO833" s="31"/>
    </row>
    <row r="834" spans="1:41" ht="15.75" x14ac:dyDescent="0.25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F834" s="31"/>
      <c r="AG834" s="31"/>
      <c r="AH834" s="31"/>
      <c r="AI834" s="31"/>
      <c r="AJ834" s="31"/>
      <c r="AK834" s="31"/>
      <c r="AL834" s="31"/>
      <c r="AM834" s="31"/>
      <c r="AN834" s="31"/>
      <c r="AO834" s="31"/>
    </row>
    <row r="835" spans="1:41" ht="15.75" x14ac:dyDescent="0.25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F835" s="31"/>
      <c r="AG835" s="31"/>
      <c r="AH835" s="31"/>
      <c r="AI835" s="31"/>
      <c r="AJ835" s="31"/>
      <c r="AK835" s="31"/>
      <c r="AL835" s="31"/>
      <c r="AM835" s="31"/>
      <c r="AN835" s="31"/>
      <c r="AO835" s="31"/>
    </row>
    <row r="836" spans="1:41" ht="15.75" x14ac:dyDescent="0.25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F836" s="31"/>
      <c r="AG836" s="31"/>
      <c r="AH836" s="31"/>
      <c r="AI836" s="31"/>
      <c r="AJ836" s="31"/>
      <c r="AK836" s="31"/>
      <c r="AL836" s="31"/>
      <c r="AM836" s="31"/>
      <c r="AN836" s="31"/>
      <c r="AO836" s="31"/>
    </row>
    <row r="837" spans="1:41" ht="15.75" x14ac:dyDescent="0.25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F837" s="31"/>
      <c r="AG837" s="31"/>
      <c r="AH837" s="31"/>
      <c r="AI837" s="31"/>
      <c r="AJ837" s="31"/>
      <c r="AK837" s="31"/>
      <c r="AL837" s="31"/>
      <c r="AM837" s="31"/>
      <c r="AN837" s="31"/>
      <c r="AO837" s="31"/>
    </row>
    <row r="838" spans="1:41" ht="15.75" x14ac:dyDescent="0.25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F838" s="31"/>
      <c r="AG838" s="31"/>
      <c r="AH838" s="31"/>
      <c r="AI838" s="31"/>
      <c r="AJ838" s="31"/>
      <c r="AK838" s="31"/>
      <c r="AL838" s="31"/>
      <c r="AM838" s="31"/>
      <c r="AN838" s="31"/>
      <c r="AO838" s="31"/>
    </row>
    <row r="839" spans="1:41" ht="15.75" x14ac:dyDescent="0.25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F839" s="31"/>
      <c r="AG839" s="31"/>
      <c r="AH839" s="31"/>
      <c r="AI839" s="31"/>
      <c r="AJ839" s="31"/>
      <c r="AK839" s="31"/>
      <c r="AL839" s="31"/>
      <c r="AM839" s="31"/>
      <c r="AN839" s="31"/>
      <c r="AO839" s="31"/>
    </row>
    <row r="840" spans="1:41" ht="15.75" x14ac:dyDescent="0.25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F840" s="31"/>
      <c r="AG840" s="31"/>
      <c r="AH840" s="31"/>
      <c r="AI840" s="31"/>
      <c r="AJ840" s="31"/>
      <c r="AK840" s="31"/>
      <c r="AL840" s="31"/>
      <c r="AM840" s="31"/>
      <c r="AN840" s="31"/>
      <c r="AO840" s="31"/>
    </row>
    <row r="841" spans="1:41" ht="15.75" x14ac:dyDescent="0.25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F841" s="31"/>
      <c r="AG841" s="31"/>
      <c r="AH841" s="31"/>
      <c r="AI841" s="31"/>
      <c r="AJ841" s="31"/>
      <c r="AK841" s="31"/>
      <c r="AL841" s="31"/>
      <c r="AM841" s="31"/>
      <c r="AN841" s="31"/>
      <c r="AO841" s="31"/>
    </row>
    <row r="842" spans="1:41" ht="15.75" x14ac:dyDescent="0.25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F842" s="31"/>
      <c r="AG842" s="31"/>
      <c r="AH842" s="31"/>
      <c r="AI842" s="31"/>
      <c r="AJ842" s="31"/>
      <c r="AK842" s="31"/>
      <c r="AL842" s="31"/>
      <c r="AM842" s="31"/>
      <c r="AN842" s="31"/>
      <c r="AO842" s="31"/>
    </row>
    <row r="843" spans="1:41" ht="15.75" x14ac:dyDescent="0.25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F843" s="31"/>
      <c r="AG843" s="31"/>
      <c r="AH843" s="31"/>
      <c r="AI843" s="31"/>
      <c r="AJ843" s="31"/>
      <c r="AK843" s="31"/>
      <c r="AL843" s="31"/>
      <c r="AM843" s="31"/>
      <c r="AN843" s="31"/>
      <c r="AO843" s="31"/>
    </row>
    <row r="844" spans="1:41" ht="15.75" x14ac:dyDescent="0.25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F844" s="31"/>
      <c r="AG844" s="31"/>
      <c r="AH844" s="31"/>
      <c r="AI844" s="31"/>
      <c r="AJ844" s="31"/>
      <c r="AK844" s="31"/>
      <c r="AL844" s="31"/>
      <c r="AM844" s="31"/>
      <c r="AN844" s="31"/>
      <c r="AO844" s="31"/>
    </row>
    <row r="845" spans="1:41" ht="15.75" x14ac:dyDescent="0.25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F845" s="31"/>
      <c r="AG845" s="31"/>
      <c r="AH845" s="31"/>
      <c r="AI845" s="31"/>
      <c r="AJ845" s="31"/>
      <c r="AK845" s="31"/>
      <c r="AL845" s="31"/>
      <c r="AM845" s="31"/>
      <c r="AN845" s="31"/>
      <c r="AO845" s="31"/>
    </row>
    <row r="846" spans="1:41" ht="15.75" x14ac:dyDescent="0.25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F846" s="31"/>
      <c r="AG846" s="31"/>
      <c r="AH846" s="31"/>
      <c r="AI846" s="31"/>
      <c r="AJ846" s="31"/>
      <c r="AK846" s="31"/>
      <c r="AL846" s="31"/>
      <c r="AM846" s="31"/>
      <c r="AN846" s="31"/>
      <c r="AO846" s="31"/>
    </row>
    <row r="847" spans="1:41" ht="15.75" x14ac:dyDescent="0.25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F847" s="31"/>
      <c r="AG847" s="31"/>
      <c r="AH847" s="31"/>
      <c r="AI847" s="31"/>
      <c r="AJ847" s="31"/>
      <c r="AK847" s="31"/>
      <c r="AL847" s="31"/>
      <c r="AM847" s="31"/>
      <c r="AN847" s="31"/>
      <c r="AO847" s="31"/>
    </row>
    <row r="848" spans="1:41" ht="15.75" x14ac:dyDescent="0.25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F848" s="31"/>
      <c r="AG848" s="31"/>
      <c r="AH848" s="31"/>
      <c r="AI848" s="31"/>
      <c r="AJ848" s="31"/>
      <c r="AK848" s="31"/>
      <c r="AL848" s="31"/>
      <c r="AM848" s="31"/>
      <c r="AN848" s="31"/>
      <c r="AO848" s="31"/>
    </row>
    <row r="849" spans="1:41" ht="15.75" x14ac:dyDescent="0.25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F849" s="31"/>
      <c r="AG849" s="31"/>
      <c r="AH849" s="31"/>
      <c r="AI849" s="31"/>
      <c r="AJ849" s="31"/>
      <c r="AK849" s="31"/>
      <c r="AL849" s="31"/>
      <c r="AM849" s="31"/>
      <c r="AN849" s="31"/>
      <c r="AO849" s="31"/>
    </row>
    <row r="850" spans="1:41" ht="15.75" x14ac:dyDescent="0.25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F850" s="31"/>
      <c r="AG850" s="31"/>
      <c r="AH850" s="31"/>
      <c r="AI850" s="31"/>
      <c r="AJ850" s="31"/>
      <c r="AK850" s="31"/>
      <c r="AL850" s="31"/>
      <c r="AM850" s="31"/>
      <c r="AN850" s="31"/>
      <c r="AO850" s="31"/>
    </row>
    <row r="851" spans="1:41" ht="15.75" x14ac:dyDescent="0.25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F851" s="31"/>
      <c r="AG851" s="31"/>
      <c r="AH851" s="31"/>
      <c r="AI851" s="31"/>
      <c r="AJ851" s="31"/>
      <c r="AK851" s="31"/>
      <c r="AL851" s="31"/>
      <c r="AM851" s="31"/>
      <c r="AN851" s="31"/>
      <c r="AO851" s="31"/>
    </row>
    <row r="852" spans="1:41" ht="15.75" x14ac:dyDescent="0.25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F852" s="31"/>
      <c r="AG852" s="31"/>
      <c r="AH852" s="31"/>
      <c r="AI852" s="31"/>
      <c r="AJ852" s="31"/>
      <c r="AK852" s="31"/>
      <c r="AL852" s="31"/>
      <c r="AM852" s="31"/>
      <c r="AN852" s="31"/>
      <c r="AO852" s="31"/>
    </row>
    <row r="853" spans="1:41" ht="15.75" x14ac:dyDescent="0.25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F853" s="31"/>
      <c r="AG853" s="31"/>
      <c r="AH853" s="31"/>
      <c r="AI853" s="31"/>
      <c r="AJ853" s="31"/>
      <c r="AK853" s="31"/>
      <c r="AL853" s="31"/>
      <c r="AM853" s="31"/>
      <c r="AN853" s="31"/>
      <c r="AO853" s="31"/>
    </row>
    <row r="854" spans="1:41" ht="15.75" x14ac:dyDescent="0.25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F854" s="31"/>
      <c r="AG854" s="31"/>
      <c r="AH854" s="31"/>
      <c r="AI854" s="31"/>
      <c r="AJ854" s="31"/>
      <c r="AK854" s="31"/>
      <c r="AL854" s="31"/>
      <c r="AM854" s="31"/>
      <c r="AN854" s="31"/>
      <c r="AO854" s="31"/>
    </row>
    <row r="855" spans="1:41" ht="15.75" x14ac:dyDescent="0.25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F855" s="31"/>
      <c r="AG855" s="31"/>
      <c r="AH855" s="31"/>
      <c r="AI855" s="31"/>
      <c r="AJ855" s="31"/>
      <c r="AK855" s="31"/>
      <c r="AL855" s="31"/>
      <c r="AM855" s="31"/>
      <c r="AN855" s="31"/>
      <c r="AO855" s="31"/>
    </row>
    <row r="856" spans="1:41" ht="15.75" x14ac:dyDescent="0.25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F856" s="31"/>
      <c r="AG856" s="31"/>
      <c r="AH856" s="31"/>
      <c r="AI856" s="31"/>
      <c r="AJ856" s="31"/>
      <c r="AK856" s="31"/>
      <c r="AL856" s="31"/>
      <c r="AM856" s="31"/>
      <c r="AN856" s="31"/>
      <c r="AO856" s="31"/>
    </row>
    <row r="857" spans="1:41" ht="15.75" x14ac:dyDescent="0.25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F857" s="31"/>
      <c r="AG857" s="31"/>
      <c r="AH857" s="31"/>
      <c r="AI857" s="31"/>
      <c r="AJ857" s="31"/>
      <c r="AK857" s="31"/>
      <c r="AL857" s="31"/>
      <c r="AM857" s="31"/>
      <c r="AN857" s="31"/>
      <c r="AO857" s="31"/>
    </row>
    <row r="858" spans="1:41" ht="15.75" x14ac:dyDescent="0.25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F858" s="31"/>
      <c r="AG858" s="31"/>
      <c r="AH858" s="31"/>
      <c r="AI858" s="31"/>
      <c r="AJ858" s="31"/>
      <c r="AK858" s="31"/>
      <c r="AL858" s="31"/>
      <c r="AM858" s="31"/>
      <c r="AN858" s="31"/>
      <c r="AO858" s="31"/>
    </row>
    <row r="859" spans="1:41" ht="15.75" x14ac:dyDescent="0.25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F859" s="31"/>
      <c r="AG859" s="31"/>
      <c r="AH859" s="31"/>
      <c r="AI859" s="31"/>
      <c r="AJ859" s="31"/>
      <c r="AK859" s="31"/>
      <c r="AL859" s="31"/>
      <c r="AM859" s="31"/>
      <c r="AN859" s="31"/>
      <c r="AO859" s="31"/>
    </row>
    <row r="860" spans="1:41" ht="15.75" x14ac:dyDescent="0.25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F860" s="31"/>
      <c r="AG860" s="31"/>
      <c r="AH860" s="31"/>
      <c r="AI860" s="31"/>
      <c r="AJ860" s="31"/>
      <c r="AK860" s="31"/>
      <c r="AL860" s="31"/>
      <c r="AM860" s="31"/>
      <c r="AN860" s="31"/>
      <c r="AO860" s="31"/>
    </row>
    <row r="861" spans="1:41" ht="15.75" x14ac:dyDescent="0.25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F861" s="31"/>
      <c r="AG861" s="31"/>
      <c r="AH861" s="31"/>
      <c r="AI861" s="31"/>
      <c r="AJ861" s="31"/>
      <c r="AK861" s="31"/>
      <c r="AL861" s="31"/>
      <c r="AM861" s="31"/>
      <c r="AN861" s="31"/>
      <c r="AO861" s="31"/>
    </row>
    <row r="862" spans="1:41" ht="15.75" x14ac:dyDescent="0.25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F862" s="31"/>
      <c r="AG862" s="31"/>
      <c r="AH862" s="31"/>
      <c r="AI862" s="31"/>
      <c r="AJ862" s="31"/>
      <c r="AK862" s="31"/>
      <c r="AL862" s="31"/>
      <c r="AM862" s="31"/>
      <c r="AN862" s="31"/>
      <c r="AO862" s="31"/>
    </row>
    <row r="863" spans="1:41" ht="15.75" x14ac:dyDescent="0.25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F863" s="31"/>
      <c r="AG863" s="31"/>
      <c r="AH863" s="31"/>
      <c r="AI863" s="31"/>
      <c r="AJ863" s="31"/>
      <c r="AK863" s="31"/>
      <c r="AL863" s="31"/>
      <c r="AM863" s="31"/>
      <c r="AN863" s="31"/>
      <c r="AO863" s="31"/>
    </row>
    <row r="864" spans="1:41" ht="15.75" x14ac:dyDescent="0.25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F864" s="31"/>
      <c r="AG864" s="31"/>
      <c r="AH864" s="31"/>
      <c r="AI864" s="31"/>
      <c r="AJ864" s="31"/>
      <c r="AK864" s="31"/>
      <c r="AL864" s="31"/>
      <c r="AM864" s="31"/>
      <c r="AN864" s="31"/>
      <c r="AO864" s="31"/>
    </row>
    <row r="865" spans="1:41" ht="15.75" x14ac:dyDescent="0.25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F865" s="31"/>
      <c r="AG865" s="31"/>
      <c r="AH865" s="31"/>
      <c r="AI865" s="31"/>
      <c r="AJ865" s="31"/>
      <c r="AK865" s="31"/>
      <c r="AL865" s="31"/>
      <c r="AM865" s="31"/>
      <c r="AN865" s="31"/>
      <c r="AO865" s="31"/>
    </row>
    <row r="866" spans="1:41" ht="15.75" x14ac:dyDescent="0.25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F866" s="31"/>
      <c r="AG866" s="31"/>
      <c r="AH866" s="31"/>
      <c r="AI866" s="31"/>
      <c r="AJ866" s="31"/>
      <c r="AK866" s="31"/>
      <c r="AL866" s="31"/>
      <c r="AM866" s="31"/>
      <c r="AN866" s="31"/>
      <c r="AO866" s="31"/>
    </row>
    <row r="867" spans="1:41" ht="15.75" x14ac:dyDescent="0.25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F867" s="31"/>
      <c r="AG867" s="31"/>
      <c r="AH867" s="31"/>
      <c r="AI867" s="31"/>
      <c r="AJ867" s="31"/>
      <c r="AK867" s="31"/>
      <c r="AL867" s="31"/>
      <c r="AM867" s="31"/>
      <c r="AN867" s="31"/>
      <c r="AO867" s="31"/>
    </row>
    <row r="868" spans="1:41" ht="15.75" x14ac:dyDescent="0.25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F868" s="31"/>
      <c r="AG868" s="31"/>
      <c r="AH868" s="31"/>
      <c r="AI868" s="31"/>
      <c r="AJ868" s="31"/>
      <c r="AK868" s="31"/>
      <c r="AL868" s="31"/>
      <c r="AM868" s="31"/>
      <c r="AN868" s="31"/>
      <c r="AO868" s="31"/>
    </row>
    <row r="869" spans="1:41" ht="15.75" x14ac:dyDescent="0.25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F869" s="31"/>
      <c r="AG869" s="31"/>
      <c r="AH869" s="31"/>
      <c r="AI869" s="31"/>
      <c r="AJ869" s="31"/>
      <c r="AK869" s="31"/>
      <c r="AL869" s="31"/>
      <c r="AM869" s="31"/>
      <c r="AN869" s="31"/>
      <c r="AO869" s="31"/>
    </row>
    <row r="870" spans="1:41" ht="15.75" x14ac:dyDescent="0.25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F870" s="31"/>
      <c r="AG870" s="31"/>
      <c r="AH870" s="31"/>
      <c r="AI870" s="31"/>
      <c r="AJ870" s="31"/>
      <c r="AK870" s="31"/>
      <c r="AL870" s="31"/>
      <c r="AM870" s="31"/>
      <c r="AN870" s="31"/>
      <c r="AO870" s="31"/>
    </row>
    <row r="871" spans="1:41" ht="15.75" x14ac:dyDescent="0.25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F871" s="31"/>
      <c r="AG871" s="31"/>
      <c r="AH871" s="31"/>
      <c r="AI871" s="31"/>
      <c r="AJ871" s="31"/>
      <c r="AK871" s="31"/>
      <c r="AL871" s="31"/>
      <c r="AM871" s="31"/>
      <c r="AN871" s="31"/>
      <c r="AO871" s="31"/>
    </row>
    <row r="872" spans="1:41" ht="15.75" x14ac:dyDescent="0.25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F872" s="31"/>
      <c r="AG872" s="31"/>
      <c r="AH872" s="31"/>
      <c r="AI872" s="31"/>
      <c r="AJ872" s="31"/>
      <c r="AK872" s="31"/>
      <c r="AL872" s="31"/>
      <c r="AM872" s="31"/>
      <c r="AN872" s="31"/>
      <c r="AO872" s="31"/>
    </row>
    <row r="873" spans="1:41" ht="15.75" x14ac:dyDescent="0.25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F873" s="31"/>
      <c r="AG873" s="31"/>
      <c r="AH873" s="31"/>
      <c r="AI873" s="31"/>
      <c r="AJ873" s="31"/>
      <c r="AK873" s="31"/>
      <c r="AL873" s="31"/>
      <c r="AM873" s="31"/>
      <c r="AN873" s="31"/>
      <c r="AO873" s="31"/>
    </row>
    <row r="874" spans="1:41" ht="15.75" x14ac:dyDescent="0.25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F874" s="31"/>
      <c r="AG874" s="31"/>
      <c r="AH874" s="31"/>
      <c r="AI874" s="31"/>
      <c r="AJ874" s="31"/>
      <c r="AK874" s="31"/>
      <c r="AL874" s="31"/>
      <c r="AM874" s="31"/>
      <c r="AN874" s="31"/>
      <c r="AO874" s="31"/>
    </row>
    <row r="875" spans="1:41" ht="15.75" x14ac:dyDescent="0.25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F875" s="31"/>
      <c r="AG875" s="31"/>
      <c r="AH875" s="31"/>
      <c r="AI875" s="31"/>
      <c r="AJ875" s="31"/>
      <c r="AK875" s="31"/>
      <c r="AL875" s="31"/>
      <c r="AM875" s="31"/>
      <c r="AN875" s="31"/>
      <c r="AO875" s="31"/>
    </row>
    <row r="876" spans="1:41" ht="15.75" x14ac:dyDescent="0.25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F876" s="31"/>
      <c r="AG876" s="31"/>
      <c r="AH876" s="31"/>
      <c r="AI876" s="31"/>
      <c r="AJ876" s="31"/>
      <c r="AK876" s="31"/>
      <c r="AL876" s="31"/>
      <c r="AM876" s="31"/>
      <c r="AN876" s="31"/>
      <c r="AO876" s="31"/>
    </row>
    <row r="877" spans="1:41" ht="15.75" x14ac:dyDescent="0.25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F877" s="31"/>
      <c r="AG877" s="31"/>
      <c r="AH877" s="31"/>
      <c r="AI877" s="31"/>
      <c r="AJ877" s="31"/>
      <c r="AK877" s="31"/>
      <c r="AL877" s="31"/>
      <c r="AM877" s="31"/>
      <c r="AN877" s="31"/>
      <c r="AO877" s="31"/>
    </row>
    <row r="878" spans="1:41" ht="15.75" x14ac:dyDescent="0.25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F878" s="31"/>
      <c r="AG878" s="31"/>
      <c r="AH878" s="31"/>
      <c r="AI878" s="31"/>
      <c r="AJ878" s="31"/>
      <c r="AK878" s="31"/>
      <c r="AL878" s="31"/>
      <c r="AM878" s="31"/>
      <c r="AN878" s="31"/>
      <c r="AO878" s="31"/>
    </row>
    <row r="879" spans="1:41" ht="15.75" x14ac:dyDescent="0.25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F879" s="31"/>
      <c r="AG879" s="31"/>
      <c r="AH879" s="31"/>
      <c r="AI879" s="31"/>
      <c r="AJ879" s="31"/>
      <c r="AK879" s="31"/>
      <c r="AL879" s="31"/>
      <c r="AM879" s="31"/>
      <c r="AN879" s="31"/>
      <c r="AO879" s="31"/>
    </row>
    <row r="880" spans="1:41" ht="15.75" x14ac:dyDescent="0.25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F880" s="31"/>
      <c r="AG880" s="31"/>
      <c r="AH880" s="31"/>
      <c r="AI880" s="31"/>
      <c r="AJ880" s="31"/>
      <c r="AK880" s="31"/>
      <c r="AL880" s="31"/>
      <c r="AM880" s="31"/>
      <c r="AN880" s="31"/>
      <c r="AO880" s="31"/>
    </row>
    <row r="881" spans="1:41" ht="15.75" x14ac:dyDescent="0.25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F881" s="31"/>
      <c r="AG881" s="31"/>
      <c r="AH881" s="31"/>
      <c r="AI881" s="31"/>
      <c r="AJ881" s="31"/>
      <c r="AK881" s="31"/>
      <c r="AL881" s="31"/>
      <c r="AM881" s="31"/>
      <c r="AN881" s="31"/>
      <c r="AO881" s="31"/>
    </row>
    <row r="882" spans="1:41" ht="15.75" x14ac:dyDescent="0.25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F882" s="31"/>
      <c r="AG882" s="31"/>
      <c r="AH882" s="31"/>
      <c r="AI882" s="31"/>
      <c r="AJ882" s="31"/>
      <c r="AK882" s="31"/>
      <c r="AL882" s="31"/>
      <c r="AM882" s="31"/>
      <c r="AN882" s="31"/>
      <c r="AO882" s="31"/>
    </row>
    <row r="883" spans="1:41" ht="15.75" x14ac:dyDescent="0.25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F883" s="31"/>
      <c r="AG883" s="31"/>
      <c r="AH883" s="31"/>
      <c r="AI883" s="31"/>
      <c r="AJ883" s="31"/>
      <c r="AK883" s="31"/>
      <c r="AL883" s="31"/>
      <c r="AM883" s="31"/>
      <c r="AN883" s="31"/>
      <c r="AO883" s="31"/>
    </row>
    <row r="884" spans="1:41" ht="15.75" x14ac:dyDescent="0.25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F884" s="31"/>
      <c r="AG884" s="31"/>
      <c r="AH884" s="31"/>
      <c r="AI884" s="31"/>
      <c r="AJ884" s="31"/>
      <c r="AK884" s="31"/>
      <c r="AL884" s="31"/>
      <c r="AM884" s="31"/>
      <c r="AN884" s="31"/>
      <c r="AO884" s="31"/>
    </row>
    <row r="885" spans="1:41" ht="15.75" x14ac:dyDescent="0.25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F885" s="31"/>
      <c r="AG885" s="31"/>
      <c r="AH885" s="31"/>
      <c r="AI885" s="31"/>
      <c r="AJ885" s="31"/>
      <c r="AK885" s="31"/>
      <c r="AL885" s="31"/>
      <c r="AM885" s="31"/>
      <c r="AN885" s="31"/>
      <c r="AO885" s="31"/>
    </row>
    <row r="886" spans="1:41" ht="15.75" x14ac:dyDescent="0.25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F886" s="31"/>
      <c r="AG886" s="31"/>
      <c r="AH886" s="31"/>
      <c r="AI886" s="31"/>
      <c r="AJ886" s="31"/>
      <c r="AK886" s="31"/>
      <c r="AL886" s="31"/>
      <c r="AM886" s="31"/>
      <c r="AN886" s="31"/>
      <c r="AO886" s="31"/>
    </row>
    <row r="887" spans="1:41" ht="15.75" x14ac:dyDescent="0.25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F887" s="31"/>
      <c r="AG887" s="31"/>
      <c r="AH887" s="31"/>
      <c r="AI887" s="31"/>
      <c r="AJ887" s="31"/>
      <c r="AK887" s="31"/>
      <c r="AL887" s="31"/>
      <c r="AM887" s="31"/>
      <c r="AN887" s="31"/>
      <c r="AO887" s="31"/>
    </row>
    <row r="888" spans="1:41" ht="15.75" x14ac:dyDescent="0.25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F888" s="31"/>
      <c r="AG888" s="31"/>
      <c r="AH888" s="31"/>
      <c r="AI888" s="31"/>
      <c r="AJ888" s="31"/>
      <c r="AK888" s="31"/>
      <c r="AL888" s="31"/>
      <c r="AM888" s="31"/>
      <c r="AN888" s="31"/>
      <c r="AO888" s="31"/>
    </row>
    <row r="889" spans="1:41" ht="15.75" x14ac:dyDescent="0.25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F889" s="31"/>
      <c r="AG889" s="31"/>
      <c r="AH889" s="31"/>
      <c r="AI889" s="31"/>
      <c r="AJ889" s="31"/>
      <c r="AK889" s="31"/>
      <c r="AL889" s="31"/>
      <c r="AM889" s="31"/>
      <c r="AN889" s="31"/>
      <c r="AO889" s="31"/>
    </row>
    <row r="890" spans="1:41" ht="15.75" x14ac:dyDescent="0.25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F890" s="31"/>
      <c r="AG890" s="31"/>
      <c r="AH890" s="31"/>
      <c r="AI890" s="31"/>
      <c r="AJ890" s="31"/>
      <c r="AK890" s="31"/>
      <c r="AL890" s="31"/>
      <c r="AM890" s="31"/>
      <c r="AN890" s="31"/>
      <c r="AO890" s="31"/>
    </row>
    <row r="891" spans="1:41" ht="15.75" x14ac:dyDescent="0.25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F891" s="31"/>
      <c r="AG891" s="31"/>
      <c r="AH891" s="31"/>
      <c r="AI891" s="31"/>
      <c r="AJ891" s="31"/>
      <c r="AK891" s="31"/>
      <c r="AL891" s="31"/>
      <c r="AM891" s="31"/>
      <c r="AN891" s="31"/>
      <c r="AO891" s="31"/>
    </row>
    <row r="892" spans="1:41" ht="15.75" x14ac:dyDescent="0.25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F892" s="31"/>
      <c r="AG892" s="31"/>
      <c r="AH892" s="31"/>
      <c r="AI892" s="31"/>
      <c r="AJ892" s="31"/>
      <c r="AK892" s="31"/>
      <c r="AL892" s="31"/>
      <c r="AM892" s="31"/>
      <c r="AN892" s="31"/>
      <c r="AO892" s="31"/>
    </row>
    <row r="893" spans="1:41" ht="15.75" x14ac:dyDescent="0.25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F893" s="31"/>
      <c r="AG893" s="31"/>
      <c r="AH893" s="31"/>
      <c r="AI893" s="31"/>
      <c r="AJ893" s="31"/>
      <c r="AK893" s="31"/>
      <c r="AL893" s="31"/>
      <c r="AM893" s="31"/>
      <c r="AN893" s="31"/>
      <c r="AO893" s="31"/>
    </row>
    <row r="894" spans="1:41" ht="15.75" x14ac:dyDescent="0.25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F894" s="31"/>
      <c r="AG894" s="31"/>
      <c r="AH894" s="31"/>
      <c r="AI894" s="31"/>
      <c r="AJ894" s="31"/>
      <c r="AK894" s="31"/>
      <c r="AL894" s="31"/>
      <c r="AM894" s="31"/>
      <c r="AN894" s="31"/>
      <c r="AO894" s="31"/>
    </row>
    <row r="895" spans="1:41" ht="15.75" x14ac:dyDescent="0.25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F895" s="31"/>
      <c r="AG895" s="31"/>
      <c r="AH895" s="31"/>
      <c r="AI895" s="31"/>
      <c r="AJ895" s="31"/>
      <c r="AK895" s="31"/>
      <c r="AL895" s="31"/>
      <c r="AM895" s="31"/>
      <c r="AN895" s="31"/>
      <c r="AO895" s="31"/>
    </row>
    <row r="896" spans="1:41" ht="15.75" x14ac:dyDescent="0.25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F896" s="31"/>
      <c r="AG896" s="31"/>
      <c r="AH896" s="31"/>
      <c r="AI896" s="31"/>
      <c r="AJ896" s="31"/>
      <c r="AK896" s="31"/>
      <c r="AL896" s="31"/>
      <c r="AM896" s="31"/>
      <c r="AN896" s="31"/>
      <c r="AO896" s="31"/>
    </row>
    <row r="897" spans="1:41" ht="15.75" x14ac:dyDescent="0.25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F897" s="31"/>
      <c r="AG897" s="31"/>
      <c r="AH897" s="31"/>
      <c r="AI897" s="31"/>
      <c r="AJ897" s="31"/>
      <c r="AK897" s="31"/>
      <c r="AL897" s="31"/>
      <c r="AM897" s="31"/>
      <c r="AN897" s="31"/>
      <c r="AO897" s="31"/>
    </row>
    <row r="898" spans="1:41" ht="15.75" x14ac:dyDescent="0.25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F898" s="31"/>
      <c r="AG898" s="31"/>
      <c r="AH898" s="31"/>
      <c r="AI898" s="31"/>
      <c r="AJ898" s="31"/>
      <c r="AK898" s="31"/>
      <c r="AL898" s="31"/>
      <c r="AM898" s="31"/>
      <c r="AN898" s="31"/>
      <c r="AO898" s="31"/>
    </row>
    <row r="899" spans="1:41" ht="15.75" x14ac:dyDescent="0.25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F899" s="31"/>
      <c r="AG899" s="31"/>
      <c r="AH899" s="31"/>
      <c r="AI899" s="31"/>
      <c r="AJ899" s="31"/>
      <c r="AK899" s="31"/>
      <c r="AL899" s="31"/>
      <c r="AM899" s="31"/>
      <c r="AN899" s="31"/>
      <c r="AO899" s="31"/>
    </row>
    <row r="900" spans="1:41" ht="15.75" x14ac:dyDescent="0.25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F900" s="31"/>
      <c r="AG900" s="31"/>
      <c r="AH900" s="31"/>
      <c r="AI900" s="31"/>
      <c r="AJ900" s="31"/>
      <c r="AK900" s="31"/>
      <c r="AL900" s="31"/>
      <c r="AM900" s="31"/>
      <c r="AN900" s="31"/>
      <c r="AO900" s="31"/>
    </row>
    <row r="901" spans="1:41" ht="15.75" x14ac:dyDescent="0.25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F901" s="31"/>
      <c r="AG901" s="31"/>
      <c r="AH901" s="31"/>
      <c r="AI901" s="31"/>
      <c r="AJ901" s="31"/>
      <c r="AK901" s="31"/>
      <c r="AL901" s="31"/>
      <c r="AM901" s="31"/>
      <c r="AN901" s="31"/>
      <c r="AO901" s="31"/>
    </row>
    <row r="902" spans="1:41" ht="15.75" x14ac:dyDescent="0.25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F902" s="31"/>
      <c r="AG902" s="31"/>
      <c r="AH902" s="31"/>
      <c r="AI902" s="31"/>
      <c r="AJ902" s="31"/>
      <c r="AK902" s="31"/>
      <c r="AL902" s="31"/>
      <c r="AM902" s="31"/>
      <c r="AN902" s="31"/>
      <c r="AO902" s="31"/>
    </row>
    <row r="903" spans="1:41" ht="15.75" x14ac:dyDescent="0.25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F903" s="31"/>
      <c r="AG903" s="31"/>
      <c r="AH903" s="31"/>
      <c r="AI903" s="31"/>
      <c r="AJ903" s="31"/>
      <c r="AK903" s="31"/>
      <c r="AL903" s="31"/>
      <c r="AM903" s="31"/>
      <c r="AN903" s="31"/>
      <c r="AO903" s="31"/>
    </row>
    <row r="904" spans="1:41" ht="15.75" x14ac:dyDescent="0.25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F904" s="31"/>
      <c r="AG904" s="31"/>
      <c r="AH904" s="31"/>
      <c r="AI904" s="31"/>
      <c r="AJ904" s="31"/>
      <c r="AK904" s="31"/>
      <c r="AL904" s="31"/>
      <c r="AM904" s="31"/>
      <c r="AN904" s="31"/>
      <c r="AO904" s="31"/>
    </row>
    <row r="905" spans="1:41" ht="15.75" x14ac:dyDescent="0.25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F905" s="31"/>
      <c r="AG905" s="31"/>
      <c r="AH905" s="31"/>
      <c r="AI905" s="31"/>
      <c r="AJ905" s="31"/>
      <c r="AK905" s="31"/>
      <c r="AL905" s="31"/>
      <c r="AM905" s="31"/>
      <c r="AN905" s="31"/>
      <c r="AO905" s="31"/>
    </row>
    <row r="906" spans="1:41" ht="15.75" x14ac:dyDescent="0.25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F906" s="31"/>
      <c r="AG906" s="31"/>
      <c r="AH906" s="31"/>
      <c r="AI906" s="31"/>
      <c r="AJ906" s="31"/>
      <c r="AK906" s="31"/>
      <c r="AL906" s="31"/>
      <c r="AM906" s="31"/>
      <c r="AN906" s="31"/>
      <c r="AO906" s="31"/>
    </row>
    <row r="907" spans="1:41" ht="15.75" x14ac:dyDescent="0.25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F907" s="31"/>
      <c r="AG907" s="31"/>
      <c r="AH907" s="31"/>
      <c r="AI907" s="31"/>
      <c r="AJ907" s="31"/>
      <c r="AK907" s="31"/>
      <c r="AL907" s="31"/>
      <c r="AM907" s="31"/>
      <c r="AN907" s="31"/>
      <c r="AO907" s="31"/>
    </row>
    <row r="908" spans="1:41" ht="15.75" x14ac:dyDescent="0.25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F908" s="31"/>
      <c r="AG908" s="31"/>
      <c r="AH908" s="31"/>
      <c r="AI908" s="31"/>
      <c r="AJ908" s="31"/>
      <c r="AK908" s="31"/>
      <c r="AL908" s="31"/>
      <c r="AM908" s="31"/>
      <c r="AN908" s="31"/>
      <c r="AO908" s="31"/>
    </row>
    <row r="909" spans="1:41" ht="15.75" x14ac:dyDescent="0.25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F909" s="31"/>
      <c r="AG909" s="31"/>
      <c r="AH909" s="31"/>
      <c r="AI909" s="31"/>
      <c r="AJ909" s="31"/>
      <c r="AK909" s="31"/>
      <c r="AL909" s="31"/>
      <c r="AM909" s="31"/>
      <c r="AN909" s="31"/>
      <c r="AO909" s="31"/>
    </row>
    <row r="910" spans="1:41" ht="15.75" x14ac:dyDescent="0.25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F910" s="31"/>
      <c r="AG910" s="31"/>
      <c r="AH910" s="31"/>
      <c r="AI910" s="31"/>
      <c r="AJ910" s="31"/>
      <c r="AK910" s="31"/>
      <c r="AL910" s="31"/>
      <c r="AM910" s="31"/>
      <c r="AN910" s="31"/>
      <c r="AO910" s="31"/>
    </row>
    <row r="911" spans="1:41" ht="15.75" x14ac:dyDescent="0.25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F911" s="31"/>
      <c r="AG911" s="31"/>
      <c r="AH911" s="31"/>
      <c r="AI911" s="31"/>
      <c r="AJ911" s="31"/>
      <c r="AK911" s="31"/>
      <c r="AL911" s="31"/>
      <c r="AM911" s="31"/>
      <c r="AN911" s="31"/>
      <c r="AO911" s="31"/>
    </row>
    <row r="912" spans="1:41" ht="15.75" x14ac:dyDescent="0.25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F912" s="31"/>
      <c r="AG912" s="31"/>
      <c r="AH912" s="31"/>
      <c r="AI912" s="31"/>
      <c r="AJ912" s="31"/>
      <c r="AK912" s="31"/>
      <c r="AL912" s="31"/>
      <c r="AM912" s="31"/>
      <c r="AN912" s="31"/>
      <c r="AO912" s="31"/>
    </row>
    <row r="913" spans="1:41" ht="15.75" x14ac:dyDescent="0.25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F913" s="31"/>
      <c r="AG913" s="31"/>
      <c r="AH913" s="31"/>
      <c r="AI913" s="31"/>
      <c r="AJ913" s="31"/>
      <c r="AK913" s="31"/>
      <c r="AL913" s="31"/>
      <c r="AM913" s="31"/>
      <c r="AN913" s="31"/>
      <c r="AO913" s="31"/>
    </row>
    <row r="914" spans="1:41" ht="15.75" x14ac:dyDescent="0.25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F914" s="31"/>
      <c r="AG914" s="31"/>
      <c r="AH914" s="31"/>
      <c r="AI914" s="31"/>
      <c r="AJ914" s="31"/>
      <c r="AK914" s="31"/>
      <c r="AL914" s="31"/>
      <c r="AM914" s="31"/>
      <c r="AN914" s="31"/>
      <c r="AO914" s="31"/>
    </row>
    <row r="915" spans="1:41" ht="15.75" x14ac:dyDescent="0.25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F915" s="31"/>
      <c r="AG915" s="31"/>
      <c r="AH915" s="31"/>
      <c r="AI915" s="31"/>
      <c r="AJ915" s="31"/>
      <c r="AK915" s="31"/>
      <c r="AL915" s="31"/>
      <c r="AM915" s="31"/>
      <c r="AN915" s="31"/>
      <c r="AO915" s="31"/>
    </row>
    <row r="916" spans="1:41" ht="15.75" x14ac:dyDescent="0.25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F916" s="31"/>
      <c r="AG916" s="31"/>
      <c r="AH916" s="31"/>
      <c r="AI916" s="31"/>
      <c r="AJ916" s="31"/>
      <c r="AK916" s="31"/>
      <c r="AL916" s="31"/>
      <c r="AM916" s="31"/>
      <c r="AN916" s="31"/>
      <c r="AO916" s="31"/>
    </row>
    <row r="917" spans="1:41" ht="15.75" x14ac:dyDescent="0.25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F917" s="31"/>
      <c r="AG917" s="31"/>
      <c r="AH917" s="31"/>
      <c r="AI917" s="31"/>
      <c r="AJ917" s="31"/>
      <c r="AK917" s="31"/>
      <c r="AL917" s="31"/>
      <c r="AM917" s="31"/>
      <c r="AN917" s="31"/>
      <c r="AO917" s="31"/>
    </row>
    <row r="918" spans="1:41" ht="15.75" x14ac:dyDescent="0.25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F918" s="31"/>
      <c r="AG918" s="31"/>
      <c r="AH918" s="31"/>
      <c r="AI918" s="31"/>
      <c r="AJ918" s="31"/>
      <c r="AK918" s="31"/>
      <c r="AL918" s="31"/>
      <c r="AM918" s="31"/>
      <c r="AN918" s="31"/>
      <c r="AO918" s="31"/>
    </row>
    <row r="919" spans="1:41" ht="15.75" x14ac:dyDescent="0.25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F919" s="31"/>
      <c r="AG919" s="31"/>
      <c r="AH919" s="31"/>
      <c r="AI919" s="31"/>
      <c r="AJ919" s="31"/>
      <c r="AK919" s="31"/>
      <c r="AL919" s="31"/>
      <c r="AM919" s="31"/>
      <c r="AN919" s="31"/>
      <c r="AO919" s="31"/>
    </row>
    <row r="920" spans="1:41" ht="15.75" x14ac:dyDescent="0.25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F920" s="31"/>
      <c r="AG920" s="31"/>
      <c r="AH920" s="31"/>
      <c r="AI920" s="31"/>
      <c r="AJ920" s="31"/>
      <c r="AK920" s="31"/>
      <c r="AL920" s="31"/>
      <c r="AM920" s="31"/>
      <c r="AN920" s="31"/>
      <c r="AO920" s="31"/>
    </row>
    <row r="921" spans="1:41" ht="15.75" x14ac:dyDescent="0.25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F921" s="31"/>
      <c r="AG921" s="31"/>
      <c r="AH921" s="31"/>
      <c r="AI921" s="31"/>
      <c r="AJ921" s="31"/>
      <c r="AK921" s="31"/>
      <c r="AL921" s="31"/>
      <c r="AM921" s="31"/>
      <c r="AN921" s="31"/>
      <c r="AO921" s="31"/>
    </row>
    <row r="922" spans="1:41" ht="15.75" x14ac:dyDescent="0.25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F922" s="31"/>
      <c r="AG922" s="31"/>
      <c r="AH922" s="31"/>
      <c r="AI922" s="31"/>
      <c r="AJ922" s="31"/>
      <c r="AK922" s="31"/>
      <c r="AL922" s="31"/>
      <c r="AM922" s="31"/>
      <c r="AN922" s="31"/>
      <c r="AO922" s="31"/>
    </row>
    <row r="923" spans="1:41" ht="15.75" x14ac:dyDescent="0.25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F923" s="31"/>
      <c r="AG923" s="31"/>
      <c r="AH923" s="31"/>
      <c r="AI923" s="31"/>
      <c r="AJ923" s="31"/>
      <c r="AK923" s="31"/>
      <c r="AL923" s="31"/>
      <c r="AM923" s="31"/>
      <c r="AN923" s="31"/>
      <c r="AO923" s="31"/>
    </row>
    <row r="924" spans="1:41" ht="15.75" x14ac:dyDescent="0.25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F924" s="31"/>
      <c r="AG924" s="31"/>
      <c r="AH924" s="31"/>
      <c r="AI924" s="31"/>
      <c r="AJ924" s="31"/>
      <c r="AK924" s="31"/>
      <c r="AL924" s="31"/>
      <c r="AM924" s="31"/>
      <c r="AN924" s="31"/>
      <c r="AO924" s="31"/>
    </row>
    <row r="925" spans="1:41" ht="15.75" x14ac:dyDescent="0.25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F925" s="31"/>
      <c r="AG925" s="31"/>
      <c r="AH925" s="31"/>
      <c r="AI925" s="31"/>
      <c r="AJ925" s="31"/>
      <c r="AK925" s="31"/>
      <c r="AL925" s="31"/>
      <c r="AM925" s="31"/>
      <c r="AN925" s="31"/>
      <c r="AO925" s="31"/>
    </row>
    <row r="926" spans="1:41" ht="15.75" x14ac:dyDescent="0.25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F926" s="31"/>
      <c r="AG926" s="31"/>
      <c r="AH926" s="31"/>
      <c r="AI926" s="31"/>
      <c r="AJ926" s="31"/>
      <c r="AK926" s="31"/>
      <c r="AL926" s="31"/>
      <c r="AM926" s="31"/>
      <c r="AN926" s="31"/>
      <c r="AO926" s="31"/>
    </row>
    <row r="927" spans="1:41" ht="15.75" x14ac:dyDescent="0.25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F927" s="31"/>
      <c r="AG927" s="31"/>
      <c r="AH927" s="31"/>
      <c r="AI927" s="31"/>
      <c r="AJ927" s="31"/>
      <c r="AK927" s="31"/>
      <c r="AL927" s="31"/>
      <c r="AM927" s="31"/>
      <c r="AN927" s="31"/>
      <c r="AO927" s="31"/>
    </row>
    <row r="928" spans="1:41" ht="15.75" x14ac:dyDescent="0.25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F928" s="31"/>
      <c r="AG928" s="31"/>
      <c r="AH928" s="31"/>
      <c r="AI928" s="31"/>
      <c r="AJ928" s="31"/>
      <c r="AK928" s="31"/>
      <c r="AL928" s="31"/>
      <c r="AM928" s="31"/>
      <c r="AN928" s="31"/>
      <c r="AO928" s="31"/>
    </row>
    <row r="929" spans="1:41" ht="15.75" x14ac:dyDescent="0.25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F929" s="31"/>
      <c r="AG929" s="31"/>
      <c r="AH929" s="31"/>
      <c r="AI929" s="31"/>
      <c r="AJ929" s="31"/>
      <c r="AK929" s="31"/>
      <c r="AL929" s="31"/>
      <c r="AM929" s="31"/>
      <c r="AN929" s="31"/>
      <c r="AO929" s="31"/>
    </row>
  </sheetData>
  <mergeCells count="3">
    <mergeCell ref="A4:W4"/>
    <mergeCell ref="A1:W1"/>
    <mergeCell ref="A3:W3"/>
  </mergeCells>
  <phoneticPr fontId="0" type="noConversion"/>
  <printOptions horizontalCentered="1"/>
  <pageMargins left="0.75" right="0.75" top="0.75" bottom="0.75" header="0.5" footer="0"/>
  <pageSetup scale="57" fitToHeight="2" orientation="landscape" horizontalDpi="200" verticalDpi="200" r:id="rId1"/>
  <headerFooter alignWithMargins="0">
    <oddHeader>&amp;R&amp;"Times New Roman,Regular"&amp;12Supplemental Item S-9
Page &amp;P of &amp;N</oddHeader>
  </headerFooter>
  <rowBreaks count="1" manualBreakCount="1">
    <brk id="55" max="2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1930A0AB4D514581AD6F07F725BF5A" ma:contentTypeVersion="11" ma:contentTypeDescription="Create a new document." ma:contentTypeScope="" ma:versionID="e91269277f061eb88dc591b3704e8292">
  <xsd:schema xmlns:xsd="http://www.w3.org/2001/XMLSchema" xmlns:xs="http://www.w3.org/2001/XMLSchema" xmlns:p="http://schemas.microsoft.com/office/2006/metadata/properties" xmlns:ns2="e56cb708-9ce5-48b5-b6a7-35e985a7179e" xmlns:ns3="04df082a-9adf-410b-a02f-218baf4cba49" targetNamespace="http://schemas.microsoft.com/office/2006/metadata/properties" ma:root="true" ma:fieldsID="c11d1392ff0673899ea2e7dd9a99ca16" ns2:_="" ns3:_="">
    <xsd:import namespace="e56cb708-9ce5-48b5-b6a7-35e985a7179e"/>
    <xsd:import namespace="04df082a-9adf-410b-a02f-218baf4cba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cb708-9ce5-48b5-b6a7-35e985a717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f082a-9adf-410b-a02f-218baf4cba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CB5917-898B-4CEE-AE36-1BE33B1BAA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3B2948-B3E8-4D59-8C51-F893AFFEF48F}">
  <ds:schemaRefs>
    <ds:schemaRef ds:uri="e56cb708-9ce5-48b5-b6a7-35e985a7179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4df082a-9adf-410b-a02f-218baf4cba4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C4253C4-003A-48C2-AB5D-ED3CCF08FA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6cb708-9ce5-48b5-b6a7-35e985a7179e"/>
    <ds:schemaRef ds:uri="04df082a-9adf-410b-a02f-218baf4cba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S-7</vt:lpstr>
      <vt:lpstr>S-8</vt:lpstr>
      <vt:lpstr>S-9</vt:lpstr>
      <vt:lpstr>'S-7'!Print_Area</vt:lpstr>
      <vt:lpstr>'S-8'!Print_Area</vt:lpstr>
      <vt:lpstr>'S-9'!Print_Area</vt:lpstr>
      <vt:lpstr>'S-9'!Print_Titles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2019-06-25T18:53:09Z</dcterms:created>
  <dcterms:modified xsi:type="dcterms:W3CDTF">2022-06-21T20:21:04Z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0x0101007A1930A0AB4D514581AD6F07F725BF5A</vt:lpwstr>
  </property>
  <property fmtid="{D5CDD505-2E9C-101B-9397-08002B2CF9AE}" pid="3" name="_MarkAsFinal">
    <vt:bool>true</vt:bool>
  </property>
</Properties>
</file>